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Akardo\Desktop\paper\EC3\"/>
    </mc:Choice>
  </mc:AlternateContent>
  <xr:revisionPtr revIDLastSave="0" documentId="13_ncr:1_{D5C67B82-EACE-4225-9B9C-B9D7B67327AA}" xr6:coauthVersionLast="47" xr6:coauthVersionMax="47" xr10:uidLastSave="{00000000-0000-0000-0000-000000000000}"/>
  <bookViews>
    <workbookView xWindow="-108" yWindow="-108" windowWidth="23256" windowHeight="12576" firstSheet="1" activeTab="2" xr2:uid="{00000000-000D-0000-FFFF-FFFF00000000}"/>
  </bookViews>
  <sheets>
    <sheet name="Data collection" sheetId="1" r:id="rId1"/>
    <sheet name="Sheet1" sheetId="2" r:id="rId2"/>
    <sheet name="Sheet2" sheetId="4" r:id="rId3"/>
    <sheet name="analysis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4" i="4" l="1"/>
  <c r="AF14" i="4"/>
  <c r="AE13" i="4"/>
  <c r="AF13" i="4"/>
  <c r="AD14" i="4"/>
  <c r="AD13" i="4"/>
  <c r="Z14" i="4"/>
  <c r="Z13" i="4"/>
  <c r="W14" i="4"/>
  <c r="W13" i="4"/>
  <c r="T14" i="4"/>
  <c r="T13" i="4"/>
  <c r="N14" i="4"/>
  <c r="O14" i="4" s="1"/>
  <c r="M14" i="4"/>
  <c r="N13" i="4"/>
  <c r="O13" i="4"/>
  <c r="M13" i="4"/>
  <c r="T12" i="4"/>
  <c r="T11" i="4"/>
  <c r="T10" i="4"/>
  <c r="T9" i="4"/>
  <c r="T8" i="4"/>
  <c r="T7" i="4"/>
  <c r="T6" i="4"/>
  <c r="T5" i="4"/>
  <c r="T4" i="4"/>
  <c r="T3" i="4"/>
  <c r="AE12" i="4"/>
  <c r="AD12" i="4"/>
  <c r="AF12" i="4" s="1"/>
  <c r="Z12" i="4"/>
  <c r="W12" i="4"/>
  <c r="R12" i="4"/>
  <c r="N12" i="4"/>
  <c r="O12" i="4" s="1"/>
  <c r="M12" i="4"/>
  <c r="I12" i="4"/>
  <c r="E5" i="4"/>
  <c r="E6" i="4"/>
  <c r="E4" i="4"/>
  <c r="AE11" i="4"/>
  <c r="AD11" i="4"/>
  <c r="Z11" i="4"/>
  <c r="W11" i="4"/>
  <c r="R11" i="4"/>
  <c r="N11" i="4"/>
  <c r="O11" i="4" s="1"/>
  <c r="M11" i="4"/>
  <c r="I11" i="4"/>
  <c r="AE10" i="4"/>
  <c r="AD10" i="4"/>
  <c r="AE9" i="4"/>
  <c r="AD9" i="4"/>
  <c r="AE8" i="4"/>
  <c r="AD8" i="4"/>
  <c r="AF8" i="4" s="1"/>
  <c r="AE7" i="4"/>
  <c r="AD7" i="4"/>
  <c r="AE6" i="4"/>
  <c r="AD6" i="4"/>
  <c r="AF6" i="4" s="1"/>
  <c r="AE5" i="4"/>
  <c r="AD5" i="4"/>
  <c r="AE4" i="4"/>
  <c r="AD4" i="4"/>
  <c r="AF4" i="4" s="1"/>
  <c r="Z10" i="4"/>
  <c r="Z9" i="4"/>
  <c r="Z8" i="4"/>
  <c r="Z7" i="4"/>
  <c r="Z6" i="4"/>
  <c r="Z5" i="4"/>
  <c r="Z4" i="4"/>
  <c r="W10" i="4"/>
  <c r="W9" i="4"/>
  <c r="W8" i="4"/>
  <c r="W7" i="4"/>
  <c r="W6" i="4"/>
  <c r="W5" i="4"/>
  <c r="W4" i="4"/>
  <c r="R10" i="4"/>
  <c r="R9" i="4"/>
  <c r="R8" i="4"/>
  <c r="R7" i="4"/>
  <c r="R6" i="4"/>
  <c r="R5" i="4"/>
  <c r="R4" i="4"/>
  <c r="R3" i="4"/>
  <c r="N10" i="4"/>
  <c r="M10" i="4"/>
  <c r="N9" i="4"/>
  <c r="M9" i="4"/>
  <c r="N8" i="4"/>
  <c r="M8" i="4"/>
  <c r="O8" i="4" s="1"/>
  <c r="N7" i="4"/>
  <c r="M7" i="4"/>
  <c r="N6" i="4"/>
  <c r="M6" i="4"/>
  <c r="N5" i="4"/>
  <c r="M5" i="4"/>
  <c r="N4" i="4"/>
  <c r="M4" i="4"/>
  <c r="O4" i="4" s="1"/>
  <c r="I10" i="4"/>
  <c r="I9" i="4"/>
  <c r="I8" i="4"/>
  <c r="I7" i="4"/>
  <c r="I6" i="4"/>
  <c r="I5" i="4"/>
  <c r="I4" i="4"/>
  <c r="AN27" i="3"/>
  <c r="AN26" i="3"/>
  <c r="AN25" i="3"/>
  <c r="AN24" i="3"/>
  <c r="AN23" i="3"/>
  <c r="AN22" i="3"/>
  <c r="AN21" i="3"/>
  <c r="AN20" i="3"/>
  <c r="AN19" i="3"/>
  <c r="AN18" i="3"/>
  <c r="AN28" i="3"/>
  <c r="F12" i="3"/>
  <c r="F11" i="3"/>
  <c r="F10" i="3"/>
  <c r="F9" i="3"/>
  <c r="F8" i="3"/>
  <c r="F7" i="3"/>
  <c r="F6" i="3"/>
  <c r="F5" i="3"/>
  <c r="F4" i="3"/>
  <c r="F3" i="3"/>
  <c r="F13" i="3"/>
  <c r="Q10" i="3"/>
  <c r="B6" i="3"/>
  <c r="B5" i="3"/>
  <c r="B4" i="3"/>
  <c r="AY13" i="3"/>
  <c r="AY12" i="3"/>
  <c r="AY11" i="3"/>
  <c r="AY10" i="3"/>
  <c r="AY9" i="3"/>
  <c r="AY8" i="3"/>
  <c r="AY7" i="3"/>
  <c r="AY6" i="3"/>
  <c r="AY5" i="3"/>
  <c r="AY4" i="3"/>
  <c r="AY3" i="3"/>
  <c r="AT13" i="3"/>
  <c r="AS13" i="3"/>
  <c r="AT12" i="3"/>
  <c r="AS12" i="3"/>
  <c r="AT11" i="3"/>
  <c r="AS11" i="3"/>
  <c r="AT10" i="3"/>
  <c r="AS10" i="3"/>
  <c r="AT9" i="3"/>
  <c r="AS9" i="3"/>
  <c r="AT8" i="3"/>
  <c r="AS8" i="3"/>
  <c r="AT7" i="3"/>
  <c r="AS7" i="3"/>
  <c r="AT6" i="3"/>
  <c r="AS6" i="3"/>
  <c r="AT5" i="3"/>
  <c r="AS5" i="3"/>
  <c r="AT4" i="3"/>
  <c r="AS4" i="3"/>
  <c r="AS3" i="3"/>
  <c r="AT3" i="3"/>
  <c r="AN13" i="3"/>
  <c r="AM13" i="3"/>
  <c r="AN12" i="3"/>
  <c r="AM12" i="3"/>
  <c r="AN11" i="3"/>
  <c r="AM11" i="3"/>
  <c r="AN10" i="3"/>
  <c r="AM10" i="3"/>
  <c r="AN9" i="3"/>
  <c r="AM9" i="3"/>
  <c r="AN8" i="3"/>
  <c r="AM8" i="3"/>
  <c r="AN7" i="3"/>
  <c r="AM7" i="3"/>
  <c r="AN6" i="3"/>
  <c r="AM6" i="3"/>
  <c r="AN5" i="3"/>
  <c r="AM5" i="3"/>
  <c r="AN4" i="3"/>
  <c r="AM4" i="3"/>
  <c r="AO4" i="3" s="1"/>
  <c r="AN3" i="3"/>
  <c r="AM3" i="3"/>
  <c r="AH13" i="3"/>
  <c r="AH12" i="3"/>
  <c r="AH11" i="3"/>
  <c r="AH10" i="3"/>
  <c r="AH9" i="3"/>
  <c r="AH8" i="3"/>
  <c r="AH7" i="3"/>
  <c r="AH6" i="3"/>
  <c r="AH5" i="3"/>
  <c r="AH4" i="3"/>
  <c r="AH3" i="3"/>
  <c r="AD13" i="3"/>
  <c r="AC13" i="3"/>
  <c r="AD12" i="3"/>
  <c r="AC12" i="3"/>
  <c r="AD11" i="3"/>
  <c r="AC11" i="3"/>
  <c r="AD10" i="3"/>
  <c r="AC10" i="3"/>
  <c r="AD9" i="3"/>
  <c r="AC9" i="3"/>
  <c r="AD8" i="3"/>
  <c r="AC8" i="3"/>
  <c r="AD7" i="3"/>
  <c r="AC7" i="3"/>
  <c r="AD6" i="3"/>
  <c r="AC6" i="3"/>
  <c r="AD5" i="3"/>
  <c r="AC5" i="3"/>
  <c r="AD4" i="3"/>
  <c r="AC4" i="3"/>
  <c r="AD3" i="3"/>
  <c r="AC3" i="3"/>
  <c r="V13" i="3"/>
  <c r="V12" i="3"/>
  <c r="V11" i="3"/>
  <c r="V10" i="3"/>
  <c r="V9" i="3"/>
  <c r="V8" i="3"/>
  <c r="V7" i="3"/>
  <c r="V6" i="3"/>
  <c r="V5" i="3"/>
  <c r="V4" i="3"/>
  <c r="V3" i="3"/>
  <c r="W13" i="3"/>
  <c r="X13" i="3" s="1"/>
  <c r="W12" i="3"/>
  <c r="X12" i="3" s="1"/>
  <c r="W11" i="3"/>
  <c r="X11" i="3" s="1"/>
  <c r="W10" i="3"/>
  <c r="X10" i="3" s="1"/>
  <c r="W9" i="3"/>
  <c r="X9" i="3" s="1"/>
  <c r="W8" i="3"/>
  <c r="X8" i="3" s="1"/>
  <c r="W7" i="3"/>
  <c r="X7" i="3" s="1"/>
  <c r="W6" i="3"/>
  <c r="X6" i="3" s="1"/>
  <c r="W5" i="3"/>
  <c r="X5" i="3" s="1"/>
  <c r="W4" i="3"/>
  <c r="X4" i="3" s="1"/>
  <c r="W3" i="3"/>
  <c r="X3" i="3" s="1"/>
  <c r="Q13" i="3"/>
  <c r="Q12" i="3"/>
  <c r="Q11" i="3"/>
  <c r="Q9" i="3"/>
  <c r="Q8" i="3"/>
  <c r="Q7" i="3"/>
  <c r="Q6" i="3"/>
  <c r="Q5" i="3"/>
  <c r="Q4" i="3"/>
  <c r="Q3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E13" i="3"/>
  <c r="E12" i="3"/>
  <c r="E11" i="3"/>
  <c r="E10" i="3"/>
  <c r="E9" i="3"/>
  <c r="E8" i="3"/>
  <c r="E7" i="3"/>
  <c r="E6" i="3"/>
  <c r="E5" i="3"/>
  <c r="E4" i="3"/>
  <c r="E3" i="3"/>
  <c r="AI25" i="1"/>
  <c r="AC37" i="1"/>
  <c r="Y35" i="1"/>
  <c r="U37" i="1"/>
  <c r="P62" i="1"/>
  <c r="M53" i="1"/>
  <c r="J62" i="1"/>
  <c r="F48" i="1"/>
  <c r="AI24" i="1"/>
  <c r="AC36" i="1"/>
  <c r="Y34" i="1"/>
  <c r="U36" i="1"/>
  <c r="P61" i="1"/>
  <c r="M52" i="1"/>
  <c r="J61" i="1"/>
  <c r="F47" i="1"/>
  <c r="AI23" i="1"/>
  <c r="AC35" i="1"/>
  <c r="Y33" i="1"/>
  <c r="U35" i="1"/>
  <c r="P60" i="1"/>
  <c r="M51" i="1"/>
  <c r="J60" i="1"/>
  <c r="F46" i="1"/>
  <c r="AI22" i="1"/>
  <c r="AC34" i="1"/>
  <c r="Y32" i="1"/>
  <c r="U34" i="1"/>
  <c r="P59" i="1"/>
  <c r="M50" i="1"/>
  <c r="J59" i="1"/>
  <c r="F45" i="1"/>
  <c r="AI21" i="1"/>
  <c r="AC33" i="1"/>
  <c r="Y31" i="1"/>
  <c r="U33" i="1"/>
  <c r="P58" i="1"/>
  <c r="M49" i="1"/>
  <c r="J58" i="1"/>
  <c r="F44" i="1"/>
  <c r="AI20" i="1"/>
  <c r="AC32" i="1"/>
  <c r="Y30" i="1"/>
  <c r="U32" i="1"/>
  <c r="P57" i="1"/>
  <c r="M48" i="1"/>
  <c r="J57" i="1"/>
  <c r="F43" i="1"/>
  <c r="AI19" i="1"/>
  <c r="AC31" i="1"/>
  <c r="Y29" i="1"/>
  <c r="U31" i="1"/>
  <c r="P56" i="1"/>
  <c r="M47" i="1"/>
  <c r="J56" i="1"/>
  <c r="F42" i="1"/>
  <c r="AI18" i="1"/>
  <c r="AC30" i="1"/>
  <c r="Y28" i="1"/>
  <c r="U30" i="1"/>
  <c r="P55" i="1"/>
  <c r="M46" i="1"/>
  <c r="J55" i="1"/>
  <c r="F41" i="1"/>
  <c r="AI17" i="1"/>
  <c r="AC29" i="1"/>
  <c r="Y27" i="1"/>
  <c r="U29" i="1"/>
  <c r="P54" i="1"/>
  <c r="M45" i="1"/>
  <c r="J54" i="1"/>
  <c r="F40" i="1"/>
  <c r="AI16" i="1"/>
  <c r="AC28" i="1"/>
  <c r="Y26" i="1"/>
  <c r="U28" i="1"/>
  <c r="P53" i="1"/>
  <c r="M44" i="1"/>
  <c r="J53" i="1"/>
  <c r="F39" i="1"/>
  <c r="AI15" i="1"/>
  <c r="AC27" i="1"/>
  <c r="Y25" i="1"/>
  <c r="U27" i="1"/>
  <c r="P52" i="1"/>
  <c r="M43" i="1"/>
  <c r="J52" i="1"/>
  <c r="F38" i="1"/>
  <c r="AI14" i="1"/>
  <c r="AC26" i="1"/>
  <c r="Y24" i="1"/>
  <c r="U26" i="1"/>
  <c r="P51" i="1"/>
  <c r="M42" i="1"/>
  <c r="J51" i="1"/>
  <c r="F37" i="1"/>
  <c r="AI13" i="1"/>
  <c r="AC25" i="1"/>
  <c r="Y23" i="1"/>
  <c r="U25" i="1"/>
  <c r="P50" i="1"/>
  <c r="M41" i="1"/>
  <c r="J50" i="1"/>
  <c r="F36" i="1"/>
  <c r="AI12" i="1"/>
  <c r="AC24" i="1"/>
  <c r="Y22" i="1"/>
  <c r="U24" i="1"/>
  <c r="P49" i="1"/>
  <c r="M40" i="1"/>
  <c r="J49" i="1"/>
  <c r="F35" i="1"/>
  <c r="AI11" i="1"/>
  <c r="AC23" i="1"/>
  <c r="Y21" i="1"/>
  <c r="U23" i="1"/>
  <c r="P48" i="1"/>
  <c r="M39" i="1"/>
  <c r="J48" i="1"/>
  <c r="F34" i="1"/>
  <c r="AI10" i="1"/>
  <c r="Y18" i="1"/>
  <c r="Y19" i="1" s="1"/>
  <c r="Y20" i="1" s="1"/>
  <c r="AC19" i="1"/>
  <c r="AC20" i="1" s="1"/>
  <c r="AC21" i="1" s="1"/>
  <c r="AC22" i="1" s="1"/>
  <c r="U19" i="1"/>
  <c r="U20" i="1" s="1"/>
  <c r="U21" i="1" s="1"/>
  <c r="U22" i="1" s="1"/>
  <c r="AC14" i="1"/>
  <c r="U14" i="1"/>
  <c r="P31" i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M22" i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J31" i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F17" i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M12" i="1"/>
  <c r="M13" i="1" s="1"/>
  <c r="M14" i="1" s="1"/>
  <c r="M15" i="1" s="1"/>
  <c r="M16" i="1" s="1"/>
  <c r="M17" i="1" s="1"/>
  <c r="P17" i="1"/>
  <c r="P18" i="1" s="1"/>
  <c r="P19" i="1" s="1"/>
  <c r="P20" i="1" s="1"/>
  <c r="P21" i="1" s="1"/>
  <c r="P22" i="1" s="1"/>
  <c r="P23" i="1" s="1"/>
  <c r="P24" i="1" s="1"/>
  <c r="P25" i="1" s="1"/>
  <c r="J21" i="1"/>
  <c r="J22" i="1" s="1"/>
  <c r="J23" i="1" s="1"/>
  <c r="J24" i="1" s="1"/>
  <c r="J25" i="1" s="1"/>
  <c r="M5" i="1"/>
  <c r="M6" i="1" s="1"/>
  <c r="M7" i="1" s="1"/>
  <c r="P5" i="1"/>
  <c r="P6" i="1" s="1"/>
  <c r="P7" i="1" s="1"/>
  <c r="P8" i="1" s="1"/>
  <c r="P9" i="1" s="1"/>
  <c r="P10" i="1" s="1"/>
  <c r="P11" i="1" s="1"/>
  <c r="P12" i="1" s="1"/>
  <c r="P13" i="1" s="1"/>
  <c r="J5" i="1"/>
  <c r="J6" i="1" s="1"/>
  <c r="J7" i="1" s="1"/>
  <c r="J8" i="1" s="1"/>
  <c r="J9" i="1" s="1"/>
  <c r="J10" i="1" s="1"/>
  <c r="J11" i="1" s="1"/>
  <c r="J12" i="1" s="1"/>
  <c r="J13" i="1" s="1"/>
  <c r="J14" i="1" s="1"/>
  <c r="AF7" i="4" l="1"/>
  <c r="AF5" i="4"/>
  <c r="AF9" i="4"/>
  <c r="AF10" i="4"/>
  <c r="AF11" i="4"/>
  <c r="O7" i="4"/>
  <c r="O5" i="4"/>
  <c r="O9" i="4"/>
  <c r="O6" i="4"/>
  <c r="O10" i="4"/>
  <c r="AU4" i="3"/>
  <c r="AU8" i="3"/>
  <c r="AU12" i="3"/>
  <c r="AO8" i="3"/>
  <c r="AU7" i="3"/>
  <c r="AU11" i="3"/>
  <c r="AU10" i="3"/>
  <c r="AU5" i="3"/>
  <c r="AU6" i="3"/>
  <c r="AO3" i="3"/>
  <c r="AO12" i="3"/>
  <c r="AO6" i="3"/>
  <c r="AO10" i="3"/>
  <c r="AO13" i="3"/>
  <c r="AU9" i="3"/>
  <c r="AO7" i="3"/>
  <c r="AO11" i="3"/>
  <c r="AU13" i="3"/>
  <c r="AU3" i="3"/>
  <c r="AO5" i="3"/>
  <c r="AO9" i="3"/>
  <c r="AE6" i="3"/>
  <c r="AE10" i="3"/>
  <c r="AE12" i="3"/>
  <c r="AE8" i="3"/>
  <c r="Y9" i="3"/>
  <c r="AE5" i="3"/>
  <c r="AE9" i="3"/>
  <c r="AE3" i="3"/>
  <c r="AE7" i="3"/>
  <c r="AE13" i="3"/>
  <c r="AE4" i="3"/>
  <c r="AE11" i="3"/>
  <c r="Y13" i="3"/>
  <c r="Y3" i="3"/>
  <c r="Y10" i="3"/>
  <c r="Y4" i="3"/>
  <c r="Y11" i="3"/>
  <c r="Y5" i="3"/>
  <c r="Y6" i="3"/>
  <c r="Y12" i="3"/>
  <c r="Y7" i="3"/>
  <c r="Y8" i="3"/>
  <c r="N6" i="3"/>
  <c r="N10" i="3"/>
  <c r="N4" i="3"/>
  <c r="N8" i="3"/>
  <c r="N11" i="3"/>
  <c r="N12" i="3"/>
  <c r="N5" i="3"/>
  <c r="N9" i="3"/>
  <c r="N3" i="3"/>
  <c r="N7" i="3"/>
  <c r="N13" i="3"/>
</calcChain>
</file>

<file path=xl/sharedStrings.xml><?xml version="1.0" encoding="utf-8"?>
<sst xmlns="http://schemas.openxmlformats.org/spreadsheetml/2006/main" count="408" uniqueCount="129">
  <si>
    <t>Cmt I</t>
  </si>
  <si>
    <t>2.8g</t>
  </si>
  <si>
    <t>15LS</t>
  </si>
  <si>
    <t>4.2g</t>
  </si>
  <si>
    <t>35LS</t>
  </si>
  <si>
    <t>15CLCT</t>
  </si>
  <si>
    <t>35CLCT</t>
  </si>
  <si>
    <t>PLC</t>
  </si>
  <si>
    <t>27.35g</t>
  </si>
  <si>
    <t>27.41g</t>
  </si>
  <si>
    <t>28.05g</t>
  </si>
  <si>
    <t>27.63g</t>
  </si>
  <si>
    <t>28.11g</t>
  </si>
  <si>
    <t>28.1g</t>
  </si>
  <si>
    <t>27.43g</t>
  </si>
  <si>
    <t>27.58g</t>
  </si>
  <si>
    <t>26.29g</t>
  </si>
  <si>
    <t>27.52g</t>
  </si>
  <si>
    <t>26.35g</t>
  </si>
  <si>
    <t>26.17g</t>
  </si>
  <si>
    <t>t (min)</t>
  </si>
  <si>
    <t>9:30am 7/12</t>
  </si>
  <si>
    <t>9:30am 7/13</t>
  </si>
  <si>
    <t>10am 7/18</t>
  </si>
  <si>
    <t>2pm 7/7</t>
  </si>
  <si>
    <t>10am 7/12</t>
  </si>
  <si>
    <t>10am 7/13</t>
  </si>
  <si>
    <t>11am 7/18</t>
  </si>
  <si>
    <t>2:30pm 7/7</t>
  </si>
  <si>
    <t>10:30am 7/12</t>
  </si>
  <si>
    <t>10:30am 7/13</t>
  </si>
  <si>
    <t>12pm 7/18</t>
  </si>
  <si>
    <t>3pm 7/7</t>
  </si>
  <si>
    <t>10am 7/7</t>
  </si>
  <si>
    <t>11am 7/12</t>
  </si>
  <si>
    <t>11am 7/13</t>
  </si>
  <si>
    <t>1pm 7/18</t>
  </si>
  <si>
    <t>Movement</t>
  </si>
  <si>
    <t>4pm 7/7</t>
  </si>
  <si>
    <t>11am 7/7</t>
  </si>
  <si>
    <t>11:30am 7/12</t>
  </si>
  <si>
    <t>12pm 7/13</t>
  </si>
  <si>
    <t>2pm 7/18</t>
  </si>
  <si>
    <t>5pm 7/7</t>
  </si>
  <si>
    <t>12am 7/7</t>
  </si>
  <si>
    <t>12:30pm 7/12</t>
  </si>
  <si>
    <t>1pm 7/13</t>
  </si>
  <si>
    <t>3pm 7/18</t>
  </si>
  <si>
    <t>6pm 7/7</t>
  </si>
  <si>
    <t>1pm 7/7</t>
  </si>
  <si>
    <t xml:space="preserve">1:30pm 7/12 </t>
  </si>
  <si>
    <t>2pm 7/13</t>
  </si>
  <si>
    <t>9am 7/19</t>
  </si>
  <si>
    <t>7pm 7/7</t>
  </si>
  <si>
    <t>2:30pm 7/12</t>
  </si>
  <si>
    <t>2:30pm 7/13</t>
  </si>
  <si>
    <t>9pm 7/20</t>
  </si>
  <si>
    <t>8pm 7/7</t>
  </si>
  <si>
    <t>3:30pm 7/12</t>
  </si>
  <si>
    <t>3.30pm 7/13</t>
  </si>
  <si>
    <t>9pm 7/21</t>
  </si>
  <si>
    <t>9pm 7/7</t>
  </si>
  <si>
    <t>4:30pm 7/12</t>
  </si>
  <si>
    <t>4:30pm 7/13</t>
  </si>
  <si>
    <t>9pm 7/24</t>
  </si>
  <si>
    <t>10pm 7/7</t>
  </si>
  <si>
    <t>9am 7/7</t>
  </si>
  <si>
    <t>9am 7/13</t>
  </si>
  <si>
    <t>9am 7/14</t>
  </si>
  <si>
    <t>9am 7/26</t>
  </si>
  <si>
    <t>11pm 7/7</t>
  </si>
  <si>
    <t>10am 7/14</t>
  </si>
  <si>
    <t>9am 7/27</t>
  </si>
  <si>
    <t>12am 7/8</t>
  </si>
  <si>
    <t>10:30am 7/7</t>
  </si>
  <si>
    <t>11am 7/14</t>
  </si>
  <si>
    <t>9am 7/28</t>
  </si>
  <si>
    <t>8am 7//8</t>
  </si>
  <si>
    <t>12pm 7/14</t>
  </si>
  <si>
    <t>9am 7/31</t>
  </si>
  <si>
    <t>10am 7/8</t>
  </si>
  <si>
    <t>12pm 7/7</t>
  </si>
  <si>
    <t>5pm 7/13</t>
  </si>
  <si>
    <t>9am 7/17</t>
  </si>
  <si>
    <t>9am 8/1</t>
  </si>
  <si>
    <t>8pm 7/8</t>
  </si>
  <si>
    <t>9am 7/18</t>
  </si>
  <si>
    <t>9am 8/2</t>
  </si>
  <si>
    <t>12am 7/9</t>
  </si>
  <si>
    <t>9am 8/3</t>
  </si>
  <si>
    <t>9am 7/9</t>
  </si>
  <si>
    <t>9am 7/20</t>
  </si>
  <si>
    <t>9am 8/4</t>
  </si>
  <si>
    <t>9am 7/10</t>
  </si>
  <si>
    <t>9am 7/21</t>
  </si>
  <si>
    <t>9am 8/7</t>
  </si>
  <si>
    <t>3pm 7/10</t>
  </si>
  <si>
    <t>9am 7/24</t>
  </si>
  <si>
    <t>9am 8/9</t>
  </si>
  <si>
    <t>9am 7/11</t>
  </si>
  <si>
    <t>9am 8/11</t>
  </si>
  <si>
    <t>3pm 7/11</t>
  </si>
  <si>
    <t>9am 8/15</t>
  </si>
  <si>
    <t>5pm 7/12</t>
  </si>
  <si>
    <t>F</t>
  </si>
  <si>
    <t>Hour</t>
  </si>
  <si>
    <t>LC3</t>
  </si>
  <si>
    <t>EC3</t>
  </si>
  <si>
    <t>d50L</t>
  </si>
  <si>
    <t>d50E</t>
  </si>
  <si>
    <t>d70L</t>
  </si>
  <si>
    <t>d70E</t>
  </si>
  <si>
    <t>15ES</t>
  </si>
  <si>
    <t>OPC</t>
  </si>
  <si>
    <t>1d</t>
  </si>
  <si>
    <t>2d</t>
  </si>
  <si>
    <t>3d</t>
  </si>
  <si>
    <t>7d</t>
  </si>
  <si>
    <t>12d</t>
  </si>
  <si>
    <t>14d</t>
  </si>
  <si>
    <t>18d</t>
  </si>
  <si>
    <t>21d</t>
  </si>
  <si>
    <t>28d</t>
  </si>
  <si>
    <t>L</t>
  </si>
  <si>
    <t>E</t>
  </si>
  <si>
    <t>35ES</t>
  </si>
  <si>
    <t>ept</t>
  </si>
  <si>
    <t>5d</t>
  </si>
  <si>
    <t>11d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</si>
</sst>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b/>
      <sz val="12"/>
      <color rgb="FF000000"/>
      <name val="Cambria"/>
      <family val="1"/>
    </font>
    <font>
      <sz val="14"/>
      <color theme="1"/>
      <name val="Cambria"/>
      <family val="1"/>
    </font>
    <font>
      <sz val="14"/>
      <color rgb="FF000000"/>
      <name val="Cambria"/>
      <family val="1"/>
    </font>
    <font>
      <sz val="14"/>
      <color theme="0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16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4" fillId="6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0" fillId="2" borderId="0" xfId="0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72425563429862"/>
          <c:y val="3.2967940427787126E-2"/>
          <c:w val="0.83889627877559814"/>
          <c:h val="0.82710068959819005"/>
        </c:manualLayout>
      </c:layout>
      <c:scatterChart>
        <c:scatterStyle val="smoothMarker"/>
        <c:varyColors val="0"/>
        <c:ser>
          <c:idx val="0"/>
          <c:order val="0"/>
          <c:tx>
            <c:v>OPC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tx1">
                  <a:lumMod val="95000"/>
                  <a:lumOff val="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Sheet2!$E$3:$E$14</c:f>
              <c:numCache>
                <c:formatCode>General</c:formatCode>
                <c:ptCount val="12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11</c:v>
                </c:pt>
                <c:pt idx="9">
                  <c:v>14</c:v>
                </c:pt>
                <c:pt idx="10">
                  <c:v>21</c:v>
                </c:pt>
                <c:pt idx="11">
                  <c:v>28</c:v>
                </c:pt>
              </c:numCache>
            </c:numRef>
          </c:xVal>
          <c:yVal>
            <c:numRef>
              <c:f>Sheet2!$O$3:$O$14</c:f>
              <c:numCache>
                <c:formatCode>General</c:formatCode>
                <c:ptCount val="12"/>
                <c:pt idx="0">
                  <c:v>0</c:v>
                </c:pt>
                <c:pt idx="1">
                  <c:v>3.3333333333333344E-3</c:v>
                </c:pt>
                <c:pt idx="2">
                  <c:v>3.3333333333333344E-3</c:v>
                </c:pt>
                <c:pt idx="3">
                  <c:v>5.0000000000000027E-3</c:v>
                </c:pt>
                <c:pt idx="4">
                  <c:v>2.5000000000000005E-2</c:v>
                </c:pt>
                <c:pt idx="5">
                  <c:v>4.3333333333333335E-2</c:v>
                </c:pt>
                <c:pt idx="6">
                  <c:v>4.9999999999999996E-2</c:v>
                </c:pt>
                <c:pt idx="7">
                  <c:v>5.3333333333333323E-2</c:v>
                </c:pt>
                <c:pt idx="8">
                  <c:v>5.8333333333333327E-2</c:v>
                </c:pt>
                <c:pt idx="9">
                  <c:v>6.1666666666666668E-2</c:v>
                </c:pt>
                <c:pt idx="10">
                  <c:v>6.8333333333333343E-2</c:v>
                </c:pt>
                <c:pt idx="11">
                  <c:v>7.1666666666666656E-2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C6-4CC1-B04F-F71392D7BF1F}"/>
            </c:ext>
          </c:extLst>
        </c:ser>
        <c:ser>
          <c:idx val="1"/>
          <c:order val="1"/>
          <c:tx>
            <c:v>15LS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Sheet2!$E$3:$E$14</c:f>
              <c:numCache>
                <c:formatCode>General</c:formatCode>
                <c:ptCount val="12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11</c:v>
                </c:pt>
                <c:pt idx="9">
                  <c:v>14</c:v>
                </c:pt>
                <c:pt idx="10">
                  <c:v>21</c:v>
                </c:pt>
                <c:pt idx="11">
                  <c:v>28</c:v>
                </c:pt>
              </c:numCache>
            </c:numRef>
          </c:xVal>
          <c:yVal>
            <c:numRef>
              <c:f>Sheet2!$T$3:$T$14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3.3333333333333335E-3</c:v>
                </c:pt>
                <c:pt idx="4">
                  <c:v>0.02</c:v>
                </c:pt>
                <c:pt idx="5">
                  <c:v>3.6666666666666667E-2</c:v>
                </c:pt>
                <c:pt idx="6">
                  <c:v>4.3333333333333335E-2</c:v>
                </c:pt>
                <c:pt idx="7">
                  <c:v>4.6666666666666669E-2</c:v>
                </c:pt>
                <c:pt idx="8">
                  <c:v>5.3333333333333337E-2</c:v>
                </c:pt>
                <c:pt idx="9">
                  <c:v>5.6666666666666671E-2</c:v>
                </c:pt>
                <c:pt idx="10">
                  <c:v>6.3333333333333339E-2</c:v>
                </c:pt>
                <c:pt idx="11">
                  <c:v>6.6666666666666666E-2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8C6-4CC1-B04F-F71392D7BF1F}"/>
            </c:ext>
          </c:extLst>
        </c:ser>
        <c:ser>
          <c:idx val="3"/>
          <c:order val="2"/>
          <c:tx>
            <c:v>35LS</c:v>
          </c:tx>
          <c:spPr>
            <a:ln w="1270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Sheet2!$E$3:$E$14</c:f>
              <c:numCache>
                <c:formatCode>General</c:formatCode>
                <c:ptCount val="12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11</c:v>
                </c:pt>
                <c:pt idx="9">
                  <c:v>14</c:v>
                </c:pt>
                <c:pt idx="10">
                  <c:v>21</c:v>
                </c:pt>
                <c:pt idx="11">
                  <c:v>28</c:v>
                </c:pt>
              </c:numCache>
            </c:numRef>
          </c:xVal>
          <c:yVal>
            <c:numRef>
              <c:f>Sheet2!$Z$3:$Z$14</c:f>
              <c:numCache>
                <c:formatCode>General</c:formatCode>
                <c:ptCount val="12"/>
                <c:pt idx="0">
                  <c:v>0</c:v>
                </c:pt>
                <c:pt idx="1">
                  <c:v>3.3333333333333327E-3</c:v>
                </c:pt>
                <c:pt idx="2">
                  <c:v>3.3333333333333327E-3</c:v>
                </c:pt>
                <c:pt idx="3">
                  <c:v>6.6666666666666671E-3</c:v>
                </c:pt>
                <c:pt idx="4">
                  <c:v>0.02</c:v>
                </c:pt>
                <c:pt idx="5">
                  <c:v>3.3333333333333333E-2</c:v>
                </c:pt>
                <c:pt idx="6">
                  <c:v>0.04</c:v>
                </c:pt>
                <c:pt idx="7">
                  <c:v>4.1666666666666664E-2</c:v>
                </c:pt>
                <c:pt idx="8">
                  <c:v>4.5000000000000005E-2</c:v>
                </c:pt>
                <c:pt idx="9">
                  <c:v>4.6666666666666669E-2</c:v>
                </c:pt>
                <c:pt idx="10">
                  <c:v>5.3333333333333337E-2</c:v>
                </c:pt>
                <c:pt idx="11">
                  <c:v>5.6666666666666671E-2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8C6-4CC1-B04F-F71392D7BF1F}"/>
            </c:ext>
          </c:extLst>
        </c:ser>
        <c:ser>
          <c:idx val="2"/>
          <c:order val="3"/>
          <c:tx>
            <c:v>15ES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Sheet2!$E$3:$E$14</c:f>
              <c:numCache>
                <c:formatCode>General</c:formatCode>
                <c:ptCount val="12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11</c:v>
                </c:pt>
                <c:pt idx="9">
                  <c:v>14</c:v>
                </c:pt>
                <c:pt idx="10">
                  <c:v>21</c:v>
                </c:pt>
                <c:pt idx="11">
                  <c:v>28</c:v>
                </c:pt>
              </c:numCache>
            </c:numRef>
          </c:xVal>
          <c:yVal>
            <c:numRef>
              <c:f>Sheet2!$W$3:$W$14</c:f>
              <c:numCache>
                <c:formatCode>General</c:formatCode>
                <c:ptCount val="12"/>
                <c:pt idx="0">
                  <c:v>0</c:v>
                </c:pt>
                <c:pt idx="1">
                  <c:v>3.3333333333333318E-3</c:v>
                </c:pt>
                <c:pt idx="2">
                  <c:v>3.3333333333333318E-3</c:v>
                </c:pt>
                <c:pt idx="3">
                  <c:v>3.3333333333333318E-3</c:v>
                </c:pt>
                <c:pt idx="4">
                  <c:v>2.3333333333333331E-2</c:v>
                </c:pt>
                <c:pt idx="5">
                  <c:v>0.04</c:v>
                </c:pt>
                <c:pt idx="6">
                  <c:v>4.6666666666666669E-2</c:v>
                </c:pt>
                <c:pt idx="7">
                  <c:v>5.1666666666666659E-2</c:v>
                </c:pt>
                <c:pt idx="8">
                  <c:v>0.06</c:v>
                </c:pt>
                <c:pt idx="9">
                  <c:v>6.3333333333333339E-2</c:v>
                </c:pt>
                <c:pt idx="10">
                  <c:v>6.9999999999999993E-2</c:v>
                </c:pt>
                <c:pt idx="11">
                  <c:v>7.333333333333332E-2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8C6-4CC1-B04F-F71392D7BF1F}"/>
            </c:ext>
          </c:extLst>
        </c:ser>
        <c:ser>
          <c:idx val="4"/>
          <c:order val="4"/>
          <c:tx>
            <c:v>35ES</c:v>
          </c:tx>
          <c:spPr>
            <a:ln w="1270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Sheet2!$E$3:$E$14</c:f>
              <c:numCache>
                <c:formatCode>General</c:formatCode>
                <c:ptCount val="12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11</c:v>
                </c:pt>
                <c:pt idx="9">
                  <c:v>14</c:v>
                </c:pt>
                <c:pt idx="10">
                  <c:v>21</c:v>
                </c:pt>
                <c:pt idx="11">
                  <c:v>28</c:v>
                </c:pt>
              </c:numCache>
            </c:numRef>
          </c:xVal>
          <c:yVal>
            <c:numRef>
              <c:f>Sheet2!$AF$3:$AF$14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1.6666666666666668E-3</c:v>
                </c:pt>
                <c:pt idx="4">
                  <c:v>1.6666666666666666E-2</c:v>
                </c:pt>
                <c:pt idx="5">
                  <c:v>3.1666666666666669E-2</c:v>
                </c:pt>
                <c:pt idx="6">
                  <c:v>3.833333333333333E-2</c:v>
                </c:pt>
                <c:pt idx="7">
                  <c:v>4.1666666666666664E-2</c:v>
                </c:pt>
                <c:pt idx="8">
                  <c:v>4.8333333333333339E-2</c:v>
                </c:pt>
                <c:pt idx="9">
                  <c:v>5.0833333333333341E-2</c:v>
                </c:pt>
                <c:pt idx="10">
                  <c:v>5.7499999999999996E-2</c:v>
                </c:pt>
                <c:pt idx="11">
                  <c:v>6.1666666666666668E-2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8C6-4CC1-B04F-F71392D7B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87632"/>
        <c:axId val="642782592"/>
      </c:scatterChart>
      <c:valAx>
        <c:axId val="64278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 sz="1200" b="1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</a:rPr>
                  <a:t>Time (days)</a:t>
                </a:r>
              </a:p>
            </c:rich>
          </c:tx>
          <c:layout>
            <c:manualLayout>
              <c:xMode val="edge"/>
              <c:yMode val="edge"/>
              <c:x val="0.45604312314195056"/>
              <c:y val="0.921126093781947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642782592"/>
        <c:crosses val="autoZero"/>
        <c:crossBetween val="midCat"/>
      </c:valAx>
      <c:valAx>
        <c:axId val="6427825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 sz="1200" b="1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</a:rPr>
                  <a:t>Chemical Shrinkage (ml/g binder)</a:t>
                </a:r>
              </a:p>
            </c:rich>
          </c:tx>
          <c:layout>
            <c:manualLayout>
              <c:xMode val="edge"/>
              <c:yMode val="edge"/>
              <c:x val="1.2587923092761836E-2"/>
              <c:y val="0.175136193992918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in"/>
        <c:minorTickMark val="none"/>
        <c:tickLblPos val="nextTo"/>
        <c:spPr>
          <a:noFill/>
          <a:ln w="19050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642787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714535965965973"/>
          <c:y val="0.47643290702432772"/>
          <c:w val="0.12924599222694344"/>
          <c:h val="0.3206773594502952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72425563429862"/>
          <c:y val="3.2967940427787126E-2"/>
          <c:w val="0.83889627877559814"/>
          <c:h val="0.82710068959819005"/>
        </c:manualLayout>
      </c:layout>
      <c:scatterChart>
        <c:scatterStyle val="smoothMarker"/>
        <c:varyColors val="0"/>
        <c:ser>
          <c:idx val="0"/>
          <c:order val="0"/>
          <c:tx>
            <c:v>OPC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tx1">
                  <a:lumMod val="95000"/>
                  <a:lumOff val="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Sheet2!$E$3:$E$14</c:f>
              <c:numCache>
                <c:formatCode>General</c:formatCode>
                <c:ptCount val="12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11</c:v>
                </c:pt>
                <c:pt idx="9">
                  <c:v>14</c:v>
                </c:pt>
                <c:pt idx="10">
                  <c:v>21</c:v>
                </c:pt>
                <c:pt idx="11">
                  <c:v>28</c:v>
                </c:pt>
              </c:numCache>
            </c:numRef>
          </c:xVal>
          <c:yVal>
            <c:numRef>
              <c:f>Sheet2!$O$3:$O$14</c:f>
              <c:numCache>
                <c:formatCode>General</c:formatCode>
                <c:ptCount val="12"/>
                <c:pt idx="0">
                  <c:v>0</c:v>
                </c:pt>
                <c:pt idx="1">
                  <c:v>3.3333333333333344E-3</c:v>
                </c:pt>
                <c:pt idx="2">
                  <c:v>3.3333333333333344E-3</c:v>
                </c:pt>
                <c:pt idx="3">
                  <c:v>5.0000000000000027E-3</c:v>
                </c:pt>
                <c:pt idx="4">
                  <c:v>2.5000000000000005E-2</c:v>
                </c:pt>
                <c:pt idx="5">
                  <c:v>4.3333333333333335E-2</c:v>
                </c:pt>
                <c:pt idx="6">
                  <c:v>4.9999999999999996E-2</c:v>
                </c:pt>
                <c:pt idx="7">
                  <c:v>5.3333333333333323E-2</c:v>
                </c:pt>
                <c:pt idx="8">
                  <c:v>5.8333333333333327E-2</c:v>
                </c:pt>
                <c:pt idx="9">
                  <c:v>6.1666666666666668E-2</c:v>
                </c:pt>
                <c:pt idx="10">
                  <c:v>6.8333333333333343E-2</c:v>
                </c:pt>
                <c:pt idx="11">
                  <c:v>7.1666666666666656E-2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11-4395-920A-0AB66C24D478}"/>
            </c:ext>
          </c:extLst>
        </c:ser>
        <c:ser>
          <c:idx val="1"/>
          <c:order val="1"/>
          <c:tx>
            <c:v>15LS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Sheet2!$E$3:$E$14</c:f>
              <c:numCache>
                <c:formatCode>General</c:formatCode>
                <c:ptCount val="12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11</c:v>
                </c:pt>
                <c:pt idx="9">
                  <c:v>14</c:v>
                </c:pt>
                <c:pt idx="10">
                  <c:v>21</c:v>
                </c:pt>
                <c:pt idx="11">
                  <c:v>28</c:v>
                </c:pt>
              </c:numCache>
            </c:numRef>
          </c:xVal>
          <c:yVal>
            <c:numRef>
              <c:f>Sheet2!$T$3:$T$14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3.3333333333333335E-3</c:v>
                </c:pt>
                <c:pt idx="4">
                  <c:v>0.02</c:v>
                </c:pt>
                <c:pt idx="5">
                  <c:v>3.6666666666666667E-2</c:v>
                </c:pt>
                <c:pt idx="6">
                  <c:v>4.3333333333333335E-2</c:v>
                </c:pt>
                <c:pt idx="7">
                  <c:v>4.6666666666666669E-2</c:v>
                </c:pt>
                <c:pt idx="8">
                  <c:v>5.3333333333333337E-2</c:v>
                </c:pt>
                <c:pt idx="9">
                  <c:v>5.6666666666666671E-2</c:v>
                </c:pt>
                <c:pt idx="10">
                  <c:v>6.3333333333333339E-2</c:v>
                </c:pt>
                <c:pt idx="11">
                  <c:v>6.6666666666666666E-2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11-4395-920A-0AB66C24D478}"/>
            </c:ext>
          </c:extLst>
        </c:ser>
        <c:ser>
          <c:idx val="3"/>
          <c:order val="2"/>
          <c:tx>
            <c:v>35LS</c:v>
          </c:tx>
          <c:spPr>
            <a:ln w="19050" cap="rnd">
              <a:solidFill>
                <a:srgbClr val="C00000"/>
              </a:solidFill>
              <a:prstDash val="lgDash"/>
              <a:round/>
            </a:ln>
            <a:effectLst/>
          </c:spPr>
          <c:marker>
            <c:symbol val="triangle"/>
            <c:size val="7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Sheet2!$E$3:$E$14</c:f>
              <c:numCache>
                <c:formatCode>General</c:formatCode>
                <c:ptCount val="12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11</c:v>
                </c:pt>
                <c:pt idx="9">
                  <c:v>14</c:v>
                </c:pt>
                <c:pt idx="10">
                  <c:v>21</c:v>
                </c:pt>
                <c:pt idx="11">
                  <c:v>28</c:v>
                </c:pt>
              </c:numCache>
            </c:numRef>
          </c:xVal>
          <c:yVal>
            <c:numRef>
              <c:f>Sheet2!$Z$3:$Z$14</c:f>
              <c:numCache>
                <c:formatCode>General</c:formatCode>
                <c:ptCount val="12"/>
                <c:pt idx="0">
                  <c:v>0</c:v>
                </c:pt>
                <c:pt idx="1">
                  <c:v>3.3333333333333327E-3</c:v>
                </c:pt>
                <c:pt idx="2">
                  <c:v>3.3333333333333327E-3</c:v>
                </c:pt>
                <c:pt idx="3">
                  <c:v>6.6666666666666671E-3</c:v>
                </c:pt>
                <c:pt idx="4">
                  <c:v>0.02</c:v>
                </c:pt>
                <c:pt idx="5">
                  <c:v>3.3333333333333333E-2</c:v>
                </c:pt>
                <c:pt idx="6">
                  <c:v>0.04</c:v>
                </c:pt>
                <c:pt idx="7">
                  <c:v>4.1666666666666664E-2</c:v>
                </c:pt>
                <c:pt idx="8">
                  <c:v>4.5000000000000005E-2</c:v>
                </c:pt>
                <c:pt idx="9">
                  <c:v>4.6666666666666669E-2</c:v>
                </c:pt>
                <c:pt idx="10">
                  <c:v>5.3333333333333337E-2</c:v>
                </c:pt>
                <c:pt idx="11">
                  <c:v>5.6666666666666671E-2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11-4395-920A-0AB66C24D478}"/>
            </c:ext>
          </c:extLst>
        </c:ser>
        <c:ser>
          <c:idx val="2"/>
          <c:order val="3"/>
          <c:tx>
            <c:v>15ES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Sheet2!$E$3:$E$14</c:f>
              <c:numCache>
                <c:formatCode>General</c:formatCode>
                <c:ptCount val="12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11</c:v>
                </c:pt>
                <c:pt idx="9">
                  <c:v>14</c:v>
                </c:pt>
                <c:pt idx="10">
                  <c:v>21</c:v>
                </c:pt>
                <c:pt idx="11">
                  <c:v>28</c:v>
                </c:pt>
              </c:numCache>
            </c:numRef>
          </c:xVal>
          <c:yVal>
            <c:numRef>
              <c:f>Sheet2!$W$3:$W$14</c:f>
              <c:numCache>
                <c:formatCode>General</c:formatCode>
                <c:ptCount val="12"/>
                <c:pt idx="0">
                  <c:v>0</c:v>
                </c:pt>
                <c:pt idx="1">
                  <c:v>3.3333333333333318E-3</c:v>
                </c:pt>
                <c:pt idx="2">
                  <c:v>3.3333333333333318E-3</c:v>
                </c:pt>
                <c:pt idx="3">
                  <c:v>3.3333333333333318E-3</c:v>
                </c:pt>
                <c:pt idx="4">
                  <c:v>2.3333333333333331E-2</c:v>
                </c:pt>
                <c:pt idx="5">
                  <c:v>0.04</c:v>
                </c:pt>
                <c:pt idx="6">
                  <c:v>4.6666666666666669E-2</c:v>
                </c:pt>
                <c:pt idx="7">
                  <c:v>5.1666666666666659E-2</c:v>
                </c:pt>
                <c:pt idx="8">
                  <c:v>0.06</c:v>
                </c:pt>
                <c:pt idx="9">
                  <c:v>6.3333333333333339E-2</c:v>
                </c:pt>
                <c:pt idx="10">
                  <c:v>6.9999999999999993E-2</c:v>
                </c:pt>
                <c:pt idx="11">
                  <c:v>7.333333333333332E-2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11-4395-920A-0AB66C24D478}"/>
            </c:ext>
          </c:extLst>
        </c:ser>
        <c:ser>
          <c:idx val="4"/>
          <c:order val="4"/>
          <c:tx>
            <c:v>35ES</c:v>
          </c:tx>
          <c:spPr>
            <a:ln w="19050" cap="rnd">
              <a:solidFill>
                <a:srgbClr val="00B0F0"/>
              </a:solidFill>
              <a:prstDash val="lgDash"/>
              <a:round/>
            </a:ln>
            <a:effectLst/>
          </c:spPr>
          <c:marker>
            <c:symbol val="circle"/>
            <c:size val="6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Sheet2!$E$3:$E$14</c:f>
              <c:numCache>
                <c:formatCode>General</c:formatCode>
                <c:ptCount val="12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11</c:v>
                </c:pt>
                <c:pt idx="9">
                  <c:v>14</c:v>
                </c:pt>
                <c:pt idx="10">
                  <c:v>21</c:v>
                </c:pt>
                <c:pt idx="11">
                  <c:v>28</c:v>
                </c:pt>
              </c:numCache>
            </c:numRef>
          </c:xVal>
          <c:yVal>
            <c:numRef>
              <c:f>Sheet2!$AF$3:$AF$14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1.6666666666666668E-3</c:v>
                </c:pt>
                <c:pt idx="4">
                  <c:v>1.6666666666666666E-2</c:v>
                </c:pt>
                <c:pt idx="5">
                  <c:v>3.1666666666666669E-2</c:v>
                </c:pt>
                <c:pt idx="6">
                  <c:v>3.833333333333333E-2</c:v>
                </c:pt>
                <c:pt idx="7">
                  <c:v>4.1666666666666664E-2</c:v>
                </c:pt>
                <c:pt idx="8">
                  <c:v>4.8333333333333339E-2</c:v>
                </c:pt>
                <c:pt idx="9">
                  <c:v>5.0833333333333341E-2</c:v>
                </c:pt>
                <c:pt idx="10">
                  <c:v>5.7499999999999996E-2</c:v>
                </c:pt>
                <c:pt idx="11">
                  <c:v>6.1666666666666668E-2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A11-4395-920A-0AB66C24D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87632"/>
        <c:axId val="642782592"/>
      </c:scatterChart>
      <c:valAx>
        <c:axId val="64278763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prstDash val="dashDot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 sz="1200" b="1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</a:rPr>
                  <a:t>Time (days)</a:t>
                </a:r>
              </a:p>
            </c:rich>
          </c:tx>
          <c:layout>
            <c:manualLayout>
              <c:xMode val="edge"/>
              <c:yMode val="edge"/>
              <c:x val="0.45604312314195056"/>
              <c:y val="0.921126093781947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642782592"/>
        <c:crosses val="autoZero"/>
        <c:crossBetween val="midCat"/>
      </c:valAx>
      <c:valAx>
        <c:axId val="6427825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prstDash val="dash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 sz="1200" b="1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</a:rPr>
                  <a:t>Chemical Shrinkage (ml/g binder)</a:t>
                </a:r>
              </a:p>
            </c:rich>
          </c:tx>
          <c:layout>
            <c:manualLayout>
              <c:xMode val="edge"/>
              <c:yMode val="edge"/>
              <c:x val="1.2587923092761836E-2"/>
              <c:y val="0.175136193992918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in"/>
        <c:minorTickMark val="none"/>
        <c:tickLblPos val="nextTo"/>
        <c:spPr>
          <a:noFill/>
          <a:ln w="19050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642787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714535965965973"/>
          <c:y val="0.47643290702432772"/>
          <c:w val="0.12924599222694344"/>
          <c:h val="0.3206773594502952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0457883889382"/>
          <c:y val="5.0925925925925923E-2"/>
          <c:w val="0.72772970622099709"/>
          <c:h val="0.82710068959819005"/>
        </c:manualLayout>
      </c:layout>
      <c:scatterChart>
        <c:scatterStyle val="smoothMarker"/>
        <c:varyColors val="0"/>
        <c:ser>
          <c:idx val="0"/>
          <c:order val="0"/>
          <c:tx>
            <c:v>OPC</c:v>
          </c:tx>
          <c:spPr>
            <a:ln w="2540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tx1">
                  <a:lumMod val="95000"/>
                  <a:lumOff val="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analysis!$B$3:$B$13</c:f>
              <c:numCache>
                <c:formatCode>General</c:formatCode>
                <c:ptCount val="11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14</c:v>
                </c:pt>
                <c:pt idx="9">
                  <c:v>21</c:v>
                </c:pt>
                <c:pt idx="10">
                  <c:v>28</c:v>
                </c:pt>
              </c:numCache>
            </c:numRef>
          </c:xVal>
          <c:yVal>
            <c:numRef>
              <c:f>analysis!$AY$3:$AY$13</c:f>
              <c:numCache>
                <c:formatCode>General</c:formatCode>
                <c:ptCount val="11"/>
                <c:pt idx="0">
                  <c:v>0</c:v>
                </c:pt>
                <c:pt idx="1">
                  <c:v>5.0000000000000044E-3</c:v>
                </c:pt>
                <c:pt idx="2">
                  <c:v>1.0000000000000009E-2</c:v>
                </c:pt>
                <c:pt idx="3">
                  <c:v>1.0000000000000009E-2</c:v>
                </c:pt>
                <c:pt idx="4">
                  <c:v>0.03</c:v>
                </c:pt>
                <c:pt idx="5">
                  <c:v>4.5000000000000012E-2</c:v>
                </c:pt>
                <c:pt idx="6">
                  <c:v>5.0000000000000017E-2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8.4999999999999992E-2</c:v>
                </c:pt>
                <c:pt idx="10">
                  <c:v>9.5000000000000001E-2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C28A-4135-8745-1E759948C66B}"/>
            </c:ext>
          </c:extLst>
        </c:ser>
        <c:ser>
          <c:idx val="1"/>
          <c:order val="1"/>
          <c:tx>
            <c:v>15LS</c:v>
          </c:tx>
          <c:spPr>
            <a:ln w="2540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1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analysis!$B$3:$B$13</c:f>
              <c:numCache>
                <c:formatCode>General</c:formatCode>
                <c:ptCount val="11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14</c:v>
                </c:pt>
                <c:pt idx="9">
                  <c:v>21</c:v>
                </c:pt>
                <c:pt idx="10">
                  <c:v>28</c:v>
                </c:pt>
              </c:numCache>
            </c:numRef>
          </c:xVal>
          <c:yVal>
            <c:numRef>
              <c:f>analysis!$AO$3:$AO$13</c:f>
              <c:numCache>
                <c:formatCode>General</c:formatCode>
                <c:ptCount val="11"/>
                <c:pt idx="0">
                  <c:v>0</c:v>
                </c:pt>
                <c:pt idx="1">
                  <c:v>2.4999999999999883E-3</c:v>
                </c:pt>
                <c:pt idx="2">
                  <c:v>4.9999999999999906E-3</c:v>
                </c:pt>
                <c:pt idx="3">
                  <c:v>7.4999999999999928E-3</c:v>
                </c:pt>
                <c:pt idx="4">
                  <c:v>2.4999999999999994E-2</c:v>
                </c:pt>
                <c:pt idx="5">
                  <c:v>3.4999999999999989E-2</c:v>
                </c:pt>
                <c:pt idx="6">
                  <c:v>3.9999999999999987E-2</c:v>
                </c:pt>
                <c:pt idx="7">
                  <c:v>4.7499999999999994E-2</c:v>
                </c:pt>
                <c:pt idx="8">
                  <c:v>6.0000000000000005E-2</c:v>
                </c:pt>
                <c:pt idx="9">
                  <c:v>6.9999999999999979E-2</c:v>
                </c:pt>
                <c:pt idx="10">
                  <c:v>7.7499999999999986E-2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C28A-4135-8745-1E759948C66B}"/>
            </c:ext>
          </c:extLst>
        </c:ser>
        <c:ser>
          <c:idx val="3"/>
          <c:order val="2"/>
          <c:tx>
            <c:v>35LS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analysis!$AM$18:$AM$28</c:f>
              <c:numCache>
                <c:formatCode>General</c:formatCode>
                <c:ptCount val="11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14</c:v>
                </c:pt>
                <c:pt idx="9">
                  <c:v>21</c:v>
                </c:pt>
                <c:pt idx="10">
                  <c:v>28</c:v>
                </c:pt>
              </c:numCache>
            </c:numRef>
          </c:xVal>
          <c:yVal>
            <c:numRef>
              <c:f>analysis!$AN$18:$AN$28</c:f>
              <c:numCache>
                <c:formatCode>General</c:formatCode>
                <c:ptCount val="11"/>
                <c:pt idx="0">
                  <c:v>0</c:v>
                </c:pt>
                <c:pt idx="1">
                  <c:v>1.9117647058823442E-3</c:v>
                </c:pt>
                <c:pt idx="2">
                  <c:v>3.8235294117646987E-3</c:v>
                </c:pt>
                <c:pt idx="3">
                  <c:v>5.7352941176470537E-3</c:v>
                </c:pt>
                <c:pt idx="4">
                  <c:v>1.9117647058823524E-2</c:v>
                </c:pt>
                <c:pt idx="5">
                  <c:v>2.6764705882352934E-2</c:v>
                </c:pt>
                <c:pt idx="6">
                  <c:v>3.0588235294117638E-2</c:v>
                </c:pt>
                <c:pt idx="7">
                  <c:v>3.6323529411764706E-2</c:v>
                </c:pt>
                <c:pt idx="8">
                  <c:v>4.5882352941176478E-2</c:v>
                </c:pt>
                <c:pt idx="9">
                  <c:v>5.3529411764705867E-2</c:v>
                </c:pt>
                <c:pt idx="10">
                  <c:v>5.9264705882352928E-2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C9F-405C-82E9-7FDFD4848642}"/>
            </c:ext>
          </c:extLst>
        </c:ser>
        <c:ser>
          <c:idx val="2"/>
          <c:order val="3"/>
          <c:tx>
            <c:v>15ES</c:v>
          </c:tx>
          <c:spPr>
            <a:ln w="25400" cap="rnd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analysis!$B$3:$B$13</c:f>
              <c:numCache>
                <c:formatCode>General</c:formatCode>
                <c:ptCount val="11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14</c:v>
                </c:pt>
                <c:pt idx="9">
                  <c:v>21</c:v>
                </c:pt>
                <c:pt idx="10">
                  <c:v>28</c:v>
                </c:pt>
              </c:numCache>
            </c:numRef>
          </c:xVal>
          <c:yVal>
            <c:numRef>
              <c:f>analysis!$AU$3:$AU$13</c:f>
              <c:numCache>
                <c:formatCode>General</c:formatCode>
                <c:ptCount val="11"/>
                <c:pt idx="0">
                  <c:v>0</c:v>
                </c:pt>
                <c:pt idx="1">
                  <c:v>1.0000000000000002E-2</c:v>
                </c:pt>
                <c:pt idx="2">
                  <c:v>1.4999999999999999E-2</c:v>
                </c:pt>
                <c:pt idx="3">
                  <c:v>1.4999999999999999E-2</c:v>
                </c:pt>
                <c:pt idx="4">
                  <c:v>3.4999999999999996E-2</c:v>
                </c:pt>
                <c:pt idx="5">
                  <c:v>4.9999999999999996E-2</c:v>
                </c:pt>
                <c:pt idx="6">
                  <c:v>5.5E-2</c:v>
                </c:pt>
                <c:pt idx="7">
                  <c:v>7.0000000000000007E-2</c:v>
                </c:pt>
                <c:pt idx="8">
                  <c:v>8.7499999999999994E-2</c:v>
                </c:pt>
                <c:pt idx="9">
                  <c:v>0.1</c:v>
                </c:pt>
                <c:pt idx="10">
                  <c:v>0.10750000000000001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C28A-4135-8745-1E759948C66B}"/>
            </c:ext>
          </c:extLst>
        </c:ser>
        <c:ser>
          <c:idx val="4"/>
          <c:order val="4"/>
          <c:tx>
            <c:v>35ES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analysis!$AM$18:$AM$28</c:f>
              <c:numCache>
                <c:formatCode>General</c:formatCode>
                <c:ptCount val="11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14</c:v>
                </c:pt>
                <c:pt idx="9">
                  <c:v>21</c:v>
                </c:pt>
                <c:pt idx="10">
                  <c:v>28</c:v>
                </c:pt>
              </c:numCache>
            </c:numRef>
          </c:xVal>
          <c:yVal>
            <c:numRef>
              <c:f>analysis!$AQ$18:$AQ$28</c:f>
              <c:numCache>
                <c:formatCode>General</c:formatCode>
                <c:ptCount val="11"/>
                <c:pt idx="0">
                  <c:v>0</c:v>
                </c:pt>
                <c:pt idx="1">
                  <c:v>6.7500000000000069E-3</c:v>
                </c:pt>
                <c:pt idx="2">
                  <c:v>1.3500000000000014E-2</c:v>
                </c:pt>
                <c:pt idx="3">
                  <c:v>1.3500000000000014E-2</c:v>
                </c:pt>
                <c:pt idx="4">
                  <c:v>4.0500000000000001E-2</c:v>
                </c:pt>
                <c:pt idx="5">
                  <c:v>6.0750000000000019E-2</c:v>
                </c:pt>
                <c:pt idx="6">
                  <c:v>6.7500000000000032E-2</c:v>
                </c:pt>
                <c:pt idx="7">
                  <c:v>8.1000000000000003E-2</c:v>
                </c:pt>
                <c:pt idx="8">
                  <c:v>9.8000000000000004E-2</c:v>
                </c:pt>
                <c:pt idx="9">
                  <c:v>0.11474999999999999</c:v>
                </c:pt>
                <c:pt idx="10">
                  <c:v>0.1255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C9F-405C-82E9-7FDFD4848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87632"/>
        <c:axId val="642782592"/>
      </c:scatterChart>
      <c:valAx>
        <c:axId val="64278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lg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 sz="1200" b="1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642782592"/>
        <c:crosses val="autoZero"/>
        <c:crossBetween val="midCat"/>
      </c:valAx>
      <c:valAx>
        <c:axId val="64278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lg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 sz="1200" b="1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</a:rPr>
                  <a:t>Chemical Shrinkage (ml/g binder)</a:t>
                </a:r>
              </a:p>
            </c:rich>
          </c:tx>
          <c:layout>
            <c:manualLayout>
              <c:xMode val="edge"/>
              <c:yMode val="edge"/>
              <c:x val="1.2587923092761836E-2"/>
              <c:y val="0.175136193992918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in"/>
        <c:minorTickMark val="none"/>
        <c:tickLblPos val="nextTo"/>
        <c:spPr>
          <a:noFill/>
          <a:ln w="19050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642787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45720</xdr:colOff>
      <xdr:row>14</xdr:row>
      <xdr:rowOff>60960</xdr:rowOff>
    </xdr:from>
    <xdr:to>
      <xdr:col>25</xdr:col>
      <xdr:colOff>384313</xdr:colOff>
      <xdr:row>33</xdr:row>
      <xdr:rowOff>71893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72F67B-D87B-48F2-9ABC-CF3A88D80A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39</xdr:row>
      <xdr:rowOff>0</xdr:rowOff>
    </xdr:from>
    <xdr:to>
      <xdr:col>25</xdr:col>
      <xdr:colOff>338593</xdr:colOff>
      <xdr:row>58</xdr:row>
      <xdr:rowOff>10933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98F313-8E72-4A13-A03A-4C11619495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529236</xdr:colOff>
      <xdr:row>20</xdr:row>
      <xdr:rowOff>7620</xdr:rowOff>
    </xdr:from>
    <xdr:to>
      <xdr:col>25</xdr:col>
      <xdr:colOff>430696</xdr:colOff>
      <xdr:row>35</xdr:row>
      <xdr:rowOff>213360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1525BDE-9F88-B33E-328C-6BC4F3010B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AK62"/>
  <sheetViews>
    <sheetView zoomScale="130" zoomScaleNormal="130" workbookViewId="0">
      <selection activeCell="G4" sqref="G4"/>
    </sheetView>
  </sheetViews>
  <sheetFormatPr defaultColWidth="9.109375" defaultRowHeight="15" x14ac:dyDescent="0.25"/>
  <cols>
    <col min="1" max="4" width="9.109375" style="1"/>
    <col min="5" max="5" width="15.109375" style="1" customWidth="1"/>
    <col min="6" max="6" width="11.5546875" style="1" customWidth="1"/>
    <col min="7" max="8" width="9.109375" style="1"/>
    <col min="9" max="9" width="15" style="1" customWidth="1"/>
    <col min="10" max="11" width="9.109375" style="1"/>
    <col min="12" max="12" width="12.109375" style="1" customWidth="1"/>
    <col min="13" max="14" width="9.109375" style="1"/>
    <col min="15" max="15" width="21" style="1" customWidth="1"/>
    <col min="16" max="19" width="9.109375" style="1"/>
    <col min="20" max="20" width="13.5546875" style="1" customWidth="1"/>
    <col min="21" max="21" width="13.88671875" style="1" customWidth="1"/>
    <col min="22" max="23" width="9.109375" style="1"/>
    <col min="24" max="24" width="15.88671875" style="1" customWidth="1"/>
    <col min="25" max="25" width="12" style="1" customWidth="1"/>
    <col min="26" max="27" width="9.109375" style="1"/>
    <col min="28" max="28" width="12.88671875" style="1" customWidth="1"/>
    <col min="29" max="16384" width="9.109375" style="1"/>
  </cols>
  <sheetData>
    <row r="2" spans="4:37" x14ac:dyDescent="0.25">
      <c r="F2" s="2" t="s">
        <v>0</v>
      </c>
      <c r="G2" s="1" t="s">
        <v>1</v>
      </c>
      <c r="H2" s="1" t="s">
        <v>1</v>
      </c>
      <c r="J2" s="2" t="s">
        <v>2</v>
      </c>
      <c r="K2" s="1" t="s">
        <v>3</v>
      </c>
      <c r="N2" s="1" t="s">
        <v>1</v>
      </c>
      <c r="P2" s="2" t="s">
        <v>4</v>
      </c>
      <c r="Q2" s="1" t="s">
        <v>3</v>
      </c>
      <c r="R2" s="1" t="s">
        <v>3</v>
      </c>
      <c r="U2" s="4" t="s">
        <v>5</v>
      </c>
      <c r="V2" s="1" t="s">
        <v>1</v>
      </c>
      <c r="W2" s="1" t="s">
        <v>1</v>
      </c>
      <c r="Z2" s="1" t="s">
        <v>1</v>
      </c>
      <c r="AC2" s="4" t="s">
        <v>6</v>
      </c>
      <c r="AD2" s="1" t="s">
        <v>1</v>
      </c>
      <c r="AE2" s="1" t="s">
        <v>1</v>
      </c>
      <c r="AI2" s="4" t="s">
        <v>7</v>
      </c>
      <c r="AJ2" s="1" t="s">
        <v>1</v>
      </c>
      <c r="AK2" s="1" t="s">
        <v>1</v>
      </c>
    </row>
    <row r="3" spans="4:37" x14ac:dyDescent="0.25">
      <c r="G3" s="1" t="s">
        <v>8</v>
      </c>
      <c r="H3" s="1" t="s">
        <v>9</v>
      </c>
      <c r="K3" s="1" t="s">
        <v>10</v>
      </c>
      <c r="N3" s="1" t="s">
        <v>11</v>
      </c>
      <c r="Q3" s="1" t="s">
        <v>12</v>
      </c>
      <c r="R3" s="1" t="s">
        <v>13</v>
      </c>
      <c r="V3" s="1" t="s">
        <v>14</v>
      </c>
      <c r="W3" s="1" t="s">
        <v>15</v>
      </c>
      <c r="Z3" s="1" t="s">
        <v>16</v>
      </c>
      <c r="AD3" s="1" t="s">
        <v>17</v>
      </c>
      <c r="AE3" s="1" t="s">
        <v>9</v>
      </c>
      <c r="AJ3" s="1" t="s">
        <v>18</v>
      </c>
      <c r="AK3" s="1" t="s">
        <v>19</v>
      </c>
    </row>
    <row r="4" spans="4:37" x14ac:dyDescent="0.25">
      <c r="E4" s="1" t="s">
        <v>20</v>
      </c>
      <c r="F4" s="1">
        <v>0</v>
      </c>
      <c r="G4" s="1">
        <v>0.04</v>
      </c>
      <c r="H4" s="1">
        <v>-0.05</v>
      </c>
      <c r="J4" s="1">
        <v>0</v>
      </c>
      <c r="K4" s="1">
        <v>0.06</v>
      </c>
      <c r="M4" s="1">
        <v>0</v>
      </c>
      <c r="N4" s="1">
        <v>-3.5000000000000003E-2</v>
      </c>
      <c r="P4" s="1">
        <v>0</v>
      </c>
      <c r="Q4" s="1">
        <v>0.1</v>
      </c>
      <c r="R4" s="1">
        <v>7.0000000000000007E-2</v>
      </c>
      <c r="T4" s="1" t="s">
        <v>21</v>
      </c>
      <c r="U4" s="1">
        <v>0</v>
      </c>
      <c r="V4" s="1">
        <v>0.03</v>
      </c>
      <c r="W4" s="5">
        <v>0.08</v>
      </c>
      <c r="X4" s="1" t="s">
        <v>22</v>
      </c>
      <c r="Y4" s="1">
        <v>0</v>
      </c>
      <c r="Z4" s="1">
        <v>0.1</v>
      </c>
      <c r="AB4" s="1" t="s">
        <v>21</v>
      </c>
      <c r="AC4" s="1">
        <v>0</v>
      </c>
      <c r="AD4" s="1">
        <v>0.01</v>
      </c>
      <c r="AE4" s="1">
        <v>0.04</v>
      </c>
      <c r="AH4" s="1" t="s">
        <v>23</v>
      </c>
      <c r="AI4" s="1">
        <v>0</v>
      </c>
      <c r="AJ4" s="1">
        <v>0.1</v>
      </c>
      <c r="AK4" s="1">
        <v>6.5000000000000002E-2</v>
      </c>
    </row>
    <row r="5" spans="4:37" x14ac:dyDescent="0.25">
      <c r="E5" s="1" t="s">
        <v>24</v>
      </c>
      <c r="F5" s="1">
        <v>30</v>
      </c>
      <c r="G5" s="1">
        <v>0.04</v>
      </c>
      <c r="H5" s="1">
        <v>-0.05</v>
      </c>
      <c r="J5" s="1">
        <f>J4+30</f>
        <v>30</v>
      </c>
      <c r="K5" s="1">
        <v>0.06</v>
      </c>
      <c r="M5" s="1">
        <f>M4+30</f>
        <v>30</v>
      </c>
      <c r="N5" s="1">
        <v>-0.03</v>
      </c>
      <c r="P5" s="1">
        <f>P4+30</f>
        <v>30</v>
      </c>
      <c r="Q5" s="1">
        <v>0.1</v>
      </c>
      <c r="R5" s="1">
        <v>7.0000000000000007E-2</v>
      </c>
      <c r="T5" s="1" t="s">
        <v>25</v>
      </c>
      <c r="U5" s="1">
        <v>30</v>
      </c>
      <c r="V5" s="1">
        <v>0.04</v>
      </c>
      <c r="W5" s="5">
        <v>0.09</v>
      </c>
      <c r="X5" s="1" t="s">
        <v>26</v>
      </c>
      <c r="Y5" s="1">
        <v>30</v>
      </c>
      <c r="Z5" s="1">
        <v>0.105</v>
      </c>
      <c r="AB5" s="1" t="s">
        <v>25</v>
      </c>
      <c r="AC5" s="1">
        <v>30</v>
      </c>
      <c r="AD5" s="1">
        <v>0.02</v>
      </c>
      <c r="AE5" s="1">
        <v>0.05</v>
      </c>
      <c r="AH5" s="1" t="s">
        <v>27</v>
      </c>
      <c r="AI5" s="1">
        <v>60</v>
      </c>
      <c r="AJ5" s="1">
        <v>0.11</v>
      </c>
      <c r="AK5" s="1">
        <v>7.0000000000000007E-2</v>
      </c>
    </row>
    <row r="6" spans="4:37" x14ac:dyDescent="0.25">
      <c r="E6" s="1" t="s">
        <v>28</v>
      </c>
      <c r="F6" s="1">
        <v>60</v>
      </c>
      <c r="G6" s="1">
        <v>0.04</v>
      </c>
      <c r="H6" s="1">
        <v>-0.05</v>
      </c>
      <c r="J6" s="1">
        <f t="shared" ref="J6:M13" si="0">J5+30</f>
        <v>60</v>
      </c>
      <c r="K6" s="1">
        <v>7.0000000000000007E-2</v>
      </c>
      <c r="M6" s="1">
        <f t="shared" si="0"/>
        <v>60</v>
      </c>
      <c r="N6" s="1">
        <v>-0.03</v>
      </c>
      <c r="P6" s="1">
        <f t="shared" ref="P6:P13" si="1">P5+30</f>
        <v>60</v>
      </c>
      <c r="Q6" s="1">
        <v>0.11</v>
      </c>
      <c r="R6" s="1">
        <v>7.0000000000000007E-2</v>
      </c>
      <c r="T6" s="1" t="s">
        <v>29</v>
      </c>
      <c r="U6" s="1">
        <v>60</v>
      </c>
      <c r="V6" s="1">
        <v>0.04</v>
      </c>
      <c r="W6" s="5">
        <v>0.09</v>
      </c>
      <c r="X6" s="1" t="s">
        <v>30</v>
      </c>
      <c r="Y6" s="1">
        <v>60</v>
      </c>
      <c r="Z6" s="1">
        <v>0.11</v>
      </c>
      <c r="AB6" s="1" t="s">
        <v>29</v>
      </c>
      <c r="AC6" s="1">
        <v>60</v>
      </c>
      <c r="AD6" s="1">
        <v>0.02</v>
      </c>
      <c r="AE6" s="1">
        <v>0.05</v>
      </c>
      <c r="AH6" s="1" t="s">
        <v>31</v>
      </c>
      <c r="AI6" s="1">
        <v>120</v>
      </c>
      <c r="AJ6" s="1">
        <v>0.11</v>
      </c>
      <c r="AK6" s="1">
        <v>7.4999999999999997E-2</v>
      </c>
    </row>
    <row r="7" spans="4:37" x14ac:dyDescent="0.25">
      <c r="E7" s="1" t="s">
        <v>32</v>
      </c>
      <c r="F7" s="1">
        <v>90</v>
      </c>
      <c r="G7" s="1">
        <v>0.04</v>
      </c>
      <c r="H7" s="1">
        <v>-0.05</v>
      </c>
      <c r="J7" s="1">
        <f t="shared" si="0"/>
        <v>90</v>
      </c>
      <c r="K7" s="1">
        <v>7.0000000000000007E-2</v>
      </c>
      <c r="L7" s="1" t="s">
        <v>33</v>
      </c>
      <c r="M7" s="1">
        <f t="shared" si="0"/>
        <v>90</v>
      </c>
      <c r="N7" s="1">
        <v>-0.03</v>
      </c>
      <c r="P7" s="1">
        <f t="shared" si="1"/>
        <v>90</v>
      </c>
      <c r="Q7" s="1">
        <v>0.11</v>
      </c>
      <c r="R7" s="1">
        <v>7.0000000000000007E-2</v>
      </c>
      <c r="T7" s="1" t="s">
        <v>34</v>
      </c>
      <c r="U7" s="1">
        <v>90</v>
      </c>
      <c r="V7" s="1">
        <v>0.04</v>
      </c>
      <c r="W7" s="5">
        <v>0.09</v>
      </c>
      <c r="X7" s="1" t="s">
        <v>35</v>
      </c>
      <c r="Y7" s="1">
        <v>90</v>
      </c>
      <c r="Z7" s="1">
        <v>0.11</v>
      </c>
      <c r="AB7" s="1" t="s">
        <v>34</v>
      </c>
      <c r="AC7" s="1">
        <v>90</v>
      </c>
      <c r="AD7" s="1">
        <v>0.02</v>
      </c>
      <c r="AE7" s="1">
        <v>0.05</v>
      </c>
      <c r="AH7" s="1" t="s">
        <v>36</v>
      </c>
      <c r="AI7" s="1">
        <v>180</v>
      </c>
      <c r="AJ7" s="1">
        <v>0.115</v>
      </c>
      <c r="AK7" s="1">
        <v>0.08</v>
      </c>
    </row>
    <row r="8" spans="4:37" x14ac:dyDescent="0.25">
      <c r="D8" s="1" t="s">
        <v>37</v>
      </c>
      <c r="E8" s="1" t="s">
        <v>38</v>
      </c>
      <c r="F8" s="1">
        <v>150</v>
      </c>
      <c r="G8" s="3">
        <v>0.03</v>
      </c>
      <c r="H8" s="1">
        <v>-0.06</v>
      </c>
      <c r="J8" s="1">
        <f t="shared" si="0"/>
        <v>120</v>
      </c>
      <c r="K8" s="1">
        <v>7.0000000000000007E-2</v>
      </c>
      <c r="L8" s="1" t="s">
        <v>39</v>
      </c>
      <c r="M8" s="1">
        <v>150</v>
      </c>
      <c r="N8" s="1">
        <v>-0.03</v>
      </c>
      <c r="P8" s="1">
        <f t="shared" si="1"/>
        <v>120</v>
      </c>
      <c r="Q8" s="1">
        <v>0.11</v>
      </c>
      <c r="R8" s="1">
        <v>7.0000000000000007E-2</v>
      </c>
      <c r="T8" s="1" t="s">
        <v>40</v>
      </c>
      <c r="U8" s="1">
        <v>120</v>
      </c>
      <c r="V8" s="1">
        <v>0.04</v>
      </c>
      <c r="W8" s="5">
        <v>0.09</v>
      </c>
      <c r="X8" s="1" t="s">
        <v>41</v>
      </c>
      <c r="Y8" s="1">
        <v>150</v>
      </c>
      <c r="Z8" s="1">
        <v>0.11</v>
      </c>
      <c r="AB8" s="1" t="s">
        <v>40</v>
      </c>
      <c r="AC8" s="1">
        <v>120</v>
      </c>
      <c r="AD8" s="1">
        <v>2.5000000000000001E-2</v>
      </c>
      <c r="AE8" s="1">
        <v>0.05</v>
      </c>
      <c r="AH8" s="1" t="s">
        <v>42</v>
      </c>
      <c r="AI8" s="1">
        <v>240</v>
      </c>
      <c r="AJ8" s="1">
        <v>0.12</v>
      </c>
      <c r="AK8" s="1">
        <v>0.08</v>
      </c>
    </row>
    <row r="9" spans="4:37" x14ac:dyDescent="0.25">
      <c r="E9" s="1" t="s">
        <v>43</v>
      </c>
      <c r="F9" s="1">
        <v>210</v>
      </c>
      <c r="G9" s="3">
        <v>3.5000000000000003E-2</v>
      </c>
      <c r="H9" s="1">
        <v>-0.06</v>
      </c>
      <c r="J9" s="1">
        <f t="shared" si="0"/>
        <v>150</v>
      </c>
      <c r="K9" s="1">
        <v>7.0000000000000007E-2</v>
      </c>
      <c r="L9" s="1" t="s">
        <v>44</v>
      </c>
      <c r="M9" s="1">
        <v>180</v>
      </c>
      <c r="N9" s="1">
        <v>-0.03</v>
      </c>
      <c r="P9" s="1">
        <f t="shared" si="1"/>
        <v>150</v>
      </c>
      <c r="Q9" s="1">
        <v>0.11</v>
      </c>
      <c r="R9" s="1">
        <v>0.08</v>
      </c>
      <c r="T9" s="1" t="s">
        <v>45</v>
      </c>
      <c r="U9" s="1">
        <v>180</v>
      </c>
      <c r="V9" s="1">
        <v>0.05</v>
      </c>
      <c r="W9" s="5">
        <v>0.1</v>
      </c>
      <c r="X9" s="1" t="s">
        <v>46</v>
      </c>
      <c r="Y9" s="1">
        <v>210</v>
      </c>
      <c r="Z9" s="1">
        <v>0.11</v>
      </c>
      <c r="AB9" s="1" t="s">
        <v>45</v>
      </c>
      <c r="AC9" s="1">
        <v>180</v>
      </c>
      <c r="AD9" s="1">
        <v>0.03</v>
      </c>
      <c r="AE9" s="1">
        <v>0.05</v>
      </c>
      <c r="AH9" s="1" t="s">
        <v>47</v>
      </c>
      <c r="AI9" s="1">
        <v>300</v>
      </c>
      <c r="AJ9" s="1">
        <v>0.12</v>
      </c>
      <c r="AK9" s="1">
        <v>0.08</v>
      </c>
    </row>
    <row r="10" spans="4:37" x14ac:dyDescent="0.25">
      <c r="E10" s="1" t="s">
        <v>48</v>
      </c>
      <c r="F10" s="1">
        <v>270</v>
      </c>
      <c r="G10" s="1">
        <v>0.04</v>
      </c>
      <c r="H10" s="1">
        <v>-0.05</v>
      </c>
      <c r="J10" s="1">
        <f t="shared" si="0"/>
        <v>180</v>
      </c>
      <c r="K10" s="1">
        <v>7.0000000000000007E-2</v>
      </c>
      <c r="L10" s="1" t="s">
        <v>49</v>
      </c>
      <c r="M10" s="1">
        <v>210</v>
      </c>
      <c r="N10" s="1">
        <v>-0.02</v>
      </c>
      <c r="P10" s="1">
        <f t="shared" si="1"/>
        <v>180</v>
      </c>
      <c r="Q10" s="1">
        <v>0.11</v>
      </c>
      <c r="R10" s="1">
        <v>0.08</v>
      </c>
      <c r="T10" s="1" t="s">
        <v>50</v>
      </c>
      <c r="U10" s="1">
        <v>240</v>
      </c>
      <c r="V10" s="1">
        <v>0.05</v>
      </c>
      <c r="W10" s="5">
        <v>0.1</v>
      </c>
      <c r="X10" s="1" t="s">
        <v>51</v>
      </c>
      <c r="Y10" s="1">
        <v>270</v>
      </c>
      <c r="Z10" s="1">
        <v>0.115</v>
      </c>
      <c r="AB10" s="1" t="s">
        <v>50</v>
      </c>
      <c r="AC10" s="1">
        <v>240</v>
      </c>
      <c r="AD10" s="1">
        <v>0.03</v>
      </c>
      <c r="AE10" s="1">
        <v>0.06</v>
      </c>
      <c r="AH10" s="1" t="s">
        <v>52</v>
      </c>
      <c r="AI10" s="1">
        <f>AI9+1440</f>
        <v>1740</v>
      </c>
      <c r="AJ10" s="1">
        <v>0.15</v>
      </c>
      <c r="AK10" s="1">
        <v>0.11</v>
      </c>
    </row>
    <row r="11" spans="4:37" x14ac:dyDescent="0.25">
      <c r="E11" s="1" t="s">
        <v>53</v>
      </c>
      <c r="F11" s="1">
        <v>330</v>
      </c>
      <c r="G11" s="1">
        <v>4.4999999999999998E-2</v>
      </c>
      <c r="H11" s="1">
        <v>-0.05</v>
      </c>
      <c r="J11" s="1">
        <f t="shared" si="0"/>
        <v>210</v>
      </c>
      <c r="K11" s="1">
        <v>7.4999999999999997E-2</v>
      </c>
      <c r="L11" s="1" t="s">
        <v>24</v>
      </c>
      <c r="M11" s="1">
        <v>270</v>
      </c>
      <c r="N11" s="1">
        <v>-0.02</v>
      </c>
      <c r="P11" s="1">
        <f t="shared" si="1"/>
        <v>210</v>
      </c>
      <c r="Q11" s="1">
        <v>0.115</v>
      </c>
      <c r="R11" s="1">
        <v>0.08</v>
      </c>
      <c r="T11" s="1" t="s">
        <v>54</v>
      </c>
      <c r="U11" s="1">
        <v>300</v>
      </c>
      <c r="V11" s="1">
        <v>0.05</v>
      </c>
      <c r="W11" s="5">
        <v>0.11</v>
      </c>
      <c r="X11" s="1" t="s">
        <v>55</v>
      </c>
      <c r="Y11" s="1">
        <v>300</v>
      </c>
      <c r="Z11" s="1">
        <v>0.115</v>
      </c>
      <c r="AB11" s="1" t="s">
        <v>54</v>
      </c>
      <c r="AC11" s="1">
        <v>300</v>
      </c>
      <c r="AD11" s="1">
        <v>0.03</v>
      </c>
      <c r="AE11" s="1">
        <v>0.06</v>
      </c>
      <c r="AH11" s="1" t="s">
        <v>56</v>
      </c>
      <c r="AI11" s="1">
        <f>AI10+1440</f>
        <v>3180</v>
      </c>
      <c r="AJ11" s="1">
        <v>0.17</v>
      </c>
      <c r="AK11" s="1">
        <v>0.13</v>
      </c>
    </row>
    <row r="12" spans="4:37" x14ac:dyDescent="0.25">
      <c r="E12" s="1" t="s">
        <v>57</v>
      </c>
      <c r="F12" s="1">
        <v>390</v>
      </c>
      <c r="G12" s="1">
        <v>0.05</v>
      </c>
      <c r="H12" s="1">
        <v>-0.05</v>
      </c>
      <c r="J12" s="1">
        <f t="shared" si="0"/>
        <v>240</v>
      </c>
      <c r="K12" s="1">
        <v>0.08</v>
      </c>
      <c r="L12" s="1" t="s">
        <v>32</v>
      </c>
      <c r="M12" s="1">
        <f>M11+60</f>
        <v>330</v>
      </c>
      <c r="N12" s="1">
        <v>-0.02</v>
      </c>
      <c r="P12" s="1">
        <f t="shared" si="1"/>
        <v>240</v>
      </c>
      <c r="Q12" s="1">
        <v>0.115</v>
      </c>
      <c r="R12" s="1">
        <v>0.08</v>
      </c>
      <c r="T12" s="1" t="s">
        <v>58</v>
      </c>
      <c r="U12" s="1">
        <v>360</v>
      </c>
      <c r="V12" s="1">
        <v>0.05</v>
      </c>
      <c r="W12" s="5">
        <v>0.11</v>
      </c>
      <c r="X12" s="1" t="s">
        <v>59</v>
      </c>
      <c r="Y12" s="1">
        <v>360</v>
      </c>
      <c r="Z12" s="1">
        <v>0.115</v>
      </c>
      <c r="AB12" s="1" t="s">
        <v>58</v>
      </c>
      <c r="AC12" s="1">
        <v>360</v>
      </c>
      <c r="AD12" s="1">
        <v>0.03</v>
      </c>
      <c r="AE12" s="1">
        <v>0.06</v>
      </c>
      <c r="AH12" s="1" t="s">
        <v>60</v>
      </c>
      <c r="AI12" s="1">
        <f>AI11+1440</f>
        <v>4620</v>
      </c>
      <c r="AJ12" s="1">
        <v>0.18</v>
      </c>
      <c r="AK12" s="1">
        <v>0.14000000000000001</v>
      </c>
    </row>
    <row r="13" spans="4:37" x14ac:dyDescent="0.25">
      <c r="E13" s="1" t="s">
        <v>61</v>
      </c>
      <c r="F13" s="1">
        <v>450</v>
      </c>
      <c r="G13" s="1">
        <v>0.05</v>
      </c>
      <c r="H13" s="1">
        <v>-0.04</v>
      </c>
      <c r="J13" s="1">
        <f t="shared" si="0"/>
        <v>270</v>
      </c>
      <c r="K13" s="1">
        <v>0.08</v>
      </c>
      <c r="L13" s="1" t="s">
        <v>38</v>
      </c>
      <c r="M13" s="1">
        <f t="shared" ref="M13:M17" si="2">M12+60</f>
        <v>390</v>
      </c>
      <c r="N13" s="3">
        <v>-0.03</v>
      </c>
      <c r="P13" s="1">
        <f t="shared" si="1"/>
        <v>270</v>
      </c>
      <c r="Q13" s="1">
        <v>0.12</v>
      </c>
      <c r="R13" s="1">
        <v>0.08</v>
      </c>
      <c r="T13" s="1" t="s">
        <v>62</v>
      </c>
      <c r="U13" s="1">
        <v>420</v>
      </c>
      <c r="V13" s="1">
        <v>0.05</v>
      </c>
      <c r="W13" s="5">
        <v>0.115</v>
      </c>
      <c r="X13" s="1" t="s">
        <v>63</v>
      </c>
      <c r="Y13" s="1">
        <v>420</v>
      </c>
      <c r="Z13" s="1">
        <v>0.12</v>
      </c>
      <c r="AB13" s="1" t="s">
        <v>62</v>
      </c>
      <c r="AC13" s="1">
        <v>420</v>
      </c>
      <c r="AD13" s="1">
        <v>0.03</v>
      </c>
      <c r="AE13" s="1">
        <v>0.06</v>
      </c>
      <c r="AH13" s="1" t="s">
        <v>64</v>
      </c>
      <c r="AI13" s="1">
        <f>AI12+4320</f>
        <v>8940</v>
      </c>
      <c r="AJ13" s="1">
        <v>0.2</v>
      </c>
      <c r="AK13" s="1">
        <v>0.16</v>
      </c>
    </row>
    <row r="14" spans="4:37" x14ac:dyDescent="0.25">
      <c r="E14" s="1" t="s">
        <v>65</v>
      </c>
      <c r="F14" s="1">
        <v>510</v>
      </c>
      <c r="G14" s="1">
        <v>0.05</v>
      </c>
      <c r="H14" s="1">
        <v>-0.03</v>
      </c>
      <c r="J14" s="1">
        <f>J13+30</f>
        <v>300</v>
      </c>
      <c r="K14" s="1">
        <v>8.5000000000000006E-2</v>
      </c>
      <c r="L14" s="1" t="s">
        <v>43</v>
      </c>
      <c r="M14" s="1">
        <f t="shared" si="2"/>
        <v>450</v>
      </c>
      <c r="N14" s="3">
        <v>-0.03</v>
      </c>
      <c r="O14" s="1" t="s">
        <v>66</v>
      </c>
      <c r="P14" s="1">
        <v>1170</v>
      </c>
      <c r="Q14" s="1">
        <v>0.17</v>
      </c>
      <c r="R14" s="1">
        <v>0.13</v>
      </c>
      <c r="T14" s="1" t="s">
        <v>67</v>
      </c>
      <c r="U14" s="1">
        <f>U13+990</f>
        <v>1410</v>
      </c>
      <c r="V14" s="1">
        <v>8.5000000000000006E-2</v>
      </c>
      <c r="W14" s="5">
        <v>0.19</v>
      </c>
      <c r="X14" s="1" t="s">
        <v>68</v>
      </c>
      <c r="Y14" s="1">
        <v>1410</v>
      </c>
      <c r="Z14" s="1">
        <v>0.15</v>
      </c>
      <c r="AB14" s="1" t="s">
        <v>67</v>
      </c>
      <c r="AC14" s="1">
        <f>AC13+990</f>
        <v>1410</v>
      </c>
      <c r="AD14" s="1">
        <v>0.06</v>
      </c>
      <c r="AE14" s="1">
        <v>0.09</v>
      </c>
      <c r="AH14" s="1" t="s">
        <v>69</v>
      </c>
      <c r="AI14" s="1">
        <f>AI13+2880</f>
        <v>11820</v>
      </c>
      <c r="AJ14" s="1">
        <v>0.21</v>
      </c>
      <c r="AK14" s="1">
        <v>0.17499999999999999</v>
      </c>
    </row>
    <row r="15" spans="4:37" x14ac:dyDescent="0.25">
      <c r="E15" s="1" t="s">
        <v>70</v>
      </c>
      <c r="F15" s="1">
        <v>570</v>
      </c>
      <c r="G15" s="1">
        <v>0.05</v>
      </c>
      <c r="H15" s="1">
        <v>-0.03</v>
      </c>
      <c r="I15" s="1" t="s">
        <v>66</v>
      </c>
      <c r="J15" s="1">
        <v>1200</v>
      </c>
      <c r="K15" s="1">
        <v>0.14499999999999999</v>
      </c>
      <c r="L15" s="1" t="s">
        <v>48</v>
      </c>
      <c r="M15" s="1">
        <f t="shared" si="2"/>
        <v>510</v>
      </c>
      <c r="N15" s="1">
        <v>-0.02</v>
      </c>
      <c r="O15" s="1" t="s">
        <v>33</v>
      </c>
      <c r="P15" s="1">
        <v>1200</v>
      </c>
      <c r="Q15" s="1">
        <v>0.17</v>
      </c>
      <c r="R15" s="1">
        <v>0.13</v>
      </c>
      <c r="T15" s="1" t="s">
        <v>26</v>
      </c>
      <c r="U15" s="1">
        <v>1470</v>
      </c>
      <c r="V15" s="1">
        <v>8.5000000000000006E-2</v>
      </c>
      <c r="W15" s="5">
        <v>0.19</v>
      </c>
      <c r="X15" s="1" t="s">
        <v>71</v>
      </c>
      <c r="Y15" s="1">
        <v>1470</v>
      </c>
      <c r="Z15" s="1">
        <v>0.155</v>
      </c>
      <c r="AB15" s="1" t="s">
        <v>26</v>
      </c>
      <c r="AC15" s="1">
        <v>1470</v>
      </c>
      <c r="AD15" s="1">
        <v>0.06</v>
      </c>
      <c r="AE15" s="1">
        <v>0.09</v>
      </c>
      <c r="AH15" s="1" t="s">
        <v>72</v>
      </c>
      <c r="AI15" s="1">
        <f>AI14+1440</f>
        <v>13260</v>
      </c>
      <c r="AJ15" s="1">
        <v>0.215</v>
      </c>
      <c r="AK15" s="1">
        <v>0.18</v>
      </c>
    </row>
    <row r="16" spans="4:37" x14ac:dyDescent="0.25">
      <c r="E16" s="1" t="s">
        <v>73</v>
      </c>
      <c r="F16" s="1">
        <v>630</v>
      </c>
      <c r="G16" s="1">
        <v>0.06</v>
      </c>
      <c r="H16" s="1">
        <v>-0.03</v>
      </c>
      <c r="I16" s="1" t="s">
        <v>33</v>
      </c>
      <c r="J16" s="1">
        <v>1260</v>
      </c>
      <c r="K16" s="1">
        <v>0.15</v>
      </c>
      <c r="L16" s="1" t="s">
        <v>53</v>
      </c>
      <c r="M16" s="1">
        <f t="shared" si="2"/>
        <v>570</v>
      </c>
      <c r="N16" s="1">
        <v>-0.02</v>
      </c>
      <c r="O16" s="1" t="s">
        <v>74</v>
      </c>
      <c r="P16" s="1">
        <v>1230</v>
      </c>
      <c r="Q16" s="1">
        <v>0.17</v>
      </c>
      <c r="R16" s="1">
        <v>0.13</v>
      </c>
      <c r="T16" s="1" t="s">
        <v>35</v>
      </c>
      <c r="U16" s="1">
        <v>1530</v>
      </c>
      <c r="V16" s="1">
        <v>0.09</v>
      </c>
      <c r="W16" s="5">
        <v>0.19</v>
      </c>
      <c r="X16" s="1" t="s">
        <v>75</v>
      </c>
      <c r="Y16" s="1">
        <v>1530</v>
      </c>
      <c r="Z16" s="1">
        <v>0.155</v>
      </c>
      <c r="AB16" s="1" t="s">
        <v>35</v>
      </c>
      <c r="AC16" s="1">
        <v>1530</v>
      </c>
      <c r="AD16" s="1">
        <v>0.06</v>
      </c>
      <c r="AE16" s="1">
        <v>0.09</v>
      </c>
      <c r="AH16" s="1" t="s">
        <v>76</v>
      </c>
      <c r="AI16" s="1">
        <f>AI15+1440</f>
        <v>14700</v>
      </c>
      <c r="AJ16" s="1">
        <v>0.22</v>
      </c>
      <c r="AK16" s="1">
        <v>0.18</v>
      </c>
    </row>
    <row r="17" spans="5:37" x14ac:dyDescent="0.25">
      <c r="E17" s="1" t="s">
        <v>77</v>
      </c>
      <c r="F17" s="1">
        <f>F16+480</f>
        <v>1110</v>
      </c>
      <c r="G17" s="1">
        <v>0.09</v>
      </c>
      <c r="H17" s="1">
        <v>-0.01</v>
      </c>
      <c r="I17" s="1" t="s">
        <v>39</v>
      </c>
      <c r="J17" s="1">
        <v>1320</v>
      </c>
      <c r="K17" s="1">
        <v>0.15</v>
      </c>
      <c r="L17" s="1" t="s">
        <v>57</v>
      </c>
      <c r="M17" s="1">
        <f t="shared" si="2"/>
        <v>630</v>
      </c>
      <c r="N17" s="1">
        <v>-0.01</v>
      </c>
      <c r="O17" s="1" t="s">
        <v>39</v>
      </c>
      <c r="P17" s="1">
        <f>P16+60</f>
        <v>1290</v>
      </c>
      <c r="Q17" s="1">
        <v>0.17</v>
      </c>
      <c r="R17" s="1">
        <v>0.13</v>
      </c>
      <c r="T17" s="1" t="s">
        <v>41</v>
      </c>
      <c r="U17" s="1">
        <v>1590</v>
      </c>
      <c r="V17" s="1">
        <v>0.09</v>
      </c>
      <c r="W17" s="5">
        <v>0.19</v>
      </c>
      <c r="X17" s="1" t="s">
        <v>78</v>
      </c>
      <c r="Y17" s="1">
        <v>1590</v>
      </c>
      <c r="Z17" s="1">
        <v>0.16</v>
      </c>
      <c r="AB17" s="1" t="s">
        <v>41</v>
      </c>
      <c r="AC17" s="1">
        <v>1590</v>
      </c>
      <c r="AD17" s="1">
        <v>0.06</v>
      </c>
      <c r="AE17" s="1">
        <v>0.09</v>
      </c>
      <c r="AH17" s="1" t="s">
        <v>79</v>
      </c>
      <c r="AI17" s="1">
        <f>AI16+4320</f>
        <v>19020</v>
      </c>
      <c r="AJ17" s="1">
        <v>0.23</v>
      </c>
      <c r="AK17" s="1">
        <v>0.19</v>
      </c>
    </row>
    <row r="18" spans="5:37" x14ac:dyDescent="0.25">
      <c r="E18" s="1" t="s">
        <v>80</v>
      </c>
      <c r="F18" s="1">
        <f>F17+120</f>
        <v>1230</v>
      </c>
      <c r="G18" s="1">
        <v>0.09</v>
      </c>
      <c r="H18" s="1">
        <v>0</v>
      </c>
      <c r="I18" s="1" t="s">
        <v>81</v>
      </c>
      <c r="J18" s="1">
        <v>1380</v>
      </c>
      <c r="K18" s="1">
        <v>0.15</v>
      </c>
      <c r="L18" s="1" t="s">
        <v>61</v>
      </c>
      <c r="M18" s="1">
        <v>690</v>
      </c>
      <c r="N18" s="1">
        <v>-0.01</v>
      </c>
      <c r="O18" s="1" t="s">
        <v>81</v>
      </c>
      <c r="P18" s="1">
        <f t="shared" ref="P18:P25" si="3">P17+60</f>
        <v>1350</v>
      </c>
      <c r="Q18" s="1">
        <v>0.17</v>
      </c>
      <c r="R18" s="1">
        <v>0.13</v>
      </c>
      <c r="T18" s="1" t="s">
        <v>82</v>
      </c>
      <c r="U18" s="1">
        <v>1890</v>
      </c>
      <c r="V18" s="1">
        <v>0.09</v>
      </c>
      <c r="W18" s="5">
        <v>0.22</v>
      </c>
      <c r="X18" s="1" t="s">
        <v>83</v>
      </c>
      <c r="Y18" s="1">
        <f>Y17+4140</f>
        <v>5730</v>
      </c>
      <c r="Z18" s="1">
        <v>0.185</v>
      </c>
      <c r="AB18" s="1" t="s">
        <v>82</v>
      </c>
      <c r="AC18" s="1">
        <v>1890</v>
      </c>
      <c r="AD18" s="1">
        <v>6.5000000000000002E-2</v>
      </c>
      <c r="AE18" s="1">
        <v>9.5000000000000001E-2</v>
      </c>
      <c r="AH18" s="1" t="s">
        <v>84</v>
      </c>
      <c r="AI18" s="1">
        <f>AI17+1440</f>
        <v>20460</v>
      </c>
      <c r="AJ18" s="1">
        <v>0.23</v>
      </c>
      <c r="AK18" s="1">
        <v>0.2</v>
      </c>
    </row>
    <row r="19" spans="5:37" x14ac:dyDescent="0.25">
      <c r="E19" s="1" t="s">
        <v>85</v>
      </c>
      <c r="F19" s="1">
        <f>F18+480</f>
        <v>1710</v>
      </c>
      <c r="G19" s="1">
        <v>0.1</v>
      </c>
      <c r="H19" s="1">
        <v>0.01</v>
      </c>
      <c r="I19" s="1" t="s">
        <v>49</v>
      </c>
      <c r="J19" s="1">
        <v>1440</v>
      </c>
      <c r="K19" s="1">
        <v>0.16</v>
      </c>
      <c r="L19" s="1" t="s">
        <v>65</v>
      </c>
      <c r="M19" s="1">
        <v>750</v>
      </c>
      <c r="N19" s="1">
        <v>0</v>
      </c>
      <c r="O19" s="1" t="s">
        <v>49</v>
      </c>
      <c r="P19" s="1">
        <f t="shared" si="3"/>
        <v>1410</v>
      </c>
      <c r="Q19" s="1">
        <v>0.18</v>
      </c>
      <c r="R19" s="1">
        <v>0.14000000000000001</v>
      </c>
      <c r="T19" s="1" t="s">
        <v>68</v>
      </c>
      <c r="U19" s="1">
        <f>U18+960</f>
        <v>2850</v>
      </c>
      <c r="V19" s="1">
        <v>0.1</v>
      </c>
      <c r="W19" s="5">
        <v>0.26</v>
      </c>
      <c r="X19" s="1" t="s">
        <v>86</v>
      </c>
      <c r="Y19" s="1">
        <f>Y18+1440</f>
        <v>7170</v>
      </c>
      <c r="Z19" s="1">
        <v>0.19500000000000001</v>
      </c>
      <c r="AB19" s="1" t="s">
        <v>68</v>
      </c>
      <c r="AC19" s="1">
        <f>AC18+960</f>
        <v>2850</v>
      </c>
      <c r="AD19" s="1">
        <v>7.4999999999999997E-2</v>
      </c>
      <c r="AE19" s="1">
        <v>0.1</v>
      </c>
      <c r="AH19" s="1" t="s">
        <v>87</v>
      </c>
      <c r="AI19" s="1">
        <f>AI18+1440</f>
        <v>21900</v>
      </c>
      <c r="AJ19" s="1">
        <v>0.23499999999999999</v>
      </c>
      <c r="AK19" s="1">
        <v>0.2</v>
      </c>
    </row>
    <row r="20" spans="5:37" x14ac:dyDescent="0.25">
      <c r="E20" s="1" t="s">
        <v>88</v>
      </c>
      <c r="F20" s="1">
        <f>F19+240</f>
        <v>1950</v>
      </c>
      <c r="G20" s="1">
        <v>0.1</v>
      </c>
      <c r="H20" s="1">
        <v>0.01</v>
      </c>
      <c r="I20" s="1" t="s">
        <v>24</v>
      </c>
      <c r="J20" s="1">
        <v>1500</v>
      </c>
      <c r="K20" s="1">
        <v>0.16</v>
      </c>
      <c r="L20" s="1" t="s">
        <v>70</v>
      </c>
      <c r="M20" s="1">
        <v>810</v>
      </c>
      <c r="N20" s="1">
        <v>0</v>
      </c>
      <c r="O20" s="1" t="s">
        <v>24</v>
      </c>
      <c r="P20" s="1">
        <f t="shared" si="3"/>
        <v>1470</v>
      </c>
      <c r="Q20" s="1">
        <v>0.18</v>
      </c>
      <c r="R20" s="1">
        <v>0.14000000000000001</v>
      </c>
      <c r="T20" s="1" t="s">
        <v>83</v>
      </c>
      <c r="U20" s="1">
        <f>U19+4320</f>
        <v>7170</v>
      </c>
      <c r="V20" s="1">
        <v>0.12</v>
      </c>
      <c r="W20" s="5">
        <v>0.33</v>
      </c>
      <c r="X20" s="1" t="s">
        <v>52</v>
      </c>
      <c r="Y20" s="1">
        <f>Y19+1440</f>
        <v>8610</v>
      </c>
      <c r="Z20" s="1">
        <v>0.2</v>
      </c>
      <c r="AB20" s="1" t="s">
        <v>83</v>
      </c>
      <c r="AC20" s="1">
        <f>AC19+4320</f>
        <v>7170</v>
      </c>
      <c r="AD20" s="1">
        <v>0.1</v>
      </c>
      <c r="AE20" s="1">
        <v>0.12</v>
      </c>
      <c r="AH20" s="1" t="s">
        <v>89</v>
      </c>
      <c r="AI20" s="1">
        <f>AI19+1440</f>
        <v>23340</v>
      </c>
      <c r="AJ20" s="1">
        <v>0.24</v>
      </c>
      <c r="AK20" s="1">
        <v>0.2</v>
      </c>
    </row>
    <row r="21" spans="5:37" x14ac:dyDescent="0.25">
      <c r="E21" s="1" t="s">
        <v>90</v>
      </c>
      <c r="F21" s="1">
        <f>F20+540</f>
        <v>2490</v>
      </c>
      <c r="G21" s="1">
        <v>0.11</v>
      </c>
      <c r="H21" s="1">
        <v>0.02</v>
      </c>
      <c r="I21" s="1" t="s">
        <v>32</v>
      </c>
      <c r="J21" s="1">
        <f>J20+60</f>
        <v>1560</v>
      </c>
      <c r="K21" s="1">
        <v>0.16</v>
      </c>
      <c r="L21" s="1" t="s">
        <v>88</v>
      </c>
      <c r="M21" s="1">
        <v>870</v>
      </c>
      <c r="N21" s="1">
        <v>0</v>
      </c>
      <c r="O21" s="1" t="s">
        <v>32</v>
      </c>
      <c r="P21" s="1">
        <f t="shared" si="3"/>
        <v>1530</v>
      </c>
      <c r="Q21" s="1">
        <v>0.18</v>
      </c>
      <c r="R21" s="1">
        <v>0.14000000000000001</v>
      </c>
      <c r="T21" s="1" t="s">
        <v>86</v>
      </c>
      <c r="U21" s="1">
        <f>U20+1440</f>
        <v>8610</v>
      </c>
      <c r="V21" s="1">
        <v>0.13</v>
      </c>
      <c r="W21" s="5">
        <v>0.35</v>
      </c>
      <c r="X21" s="1" t="s">
        <v>91</v>
      </c>
      <c r="Y21" s="1">
        <f>Y20+1440</f>
        <v>10050</v>
      </c>
      <c r="Z21" s="1">
        <v>0.21</v>
      </c>
      <c r="AB21" s="1" t="s">
        <v>86</v>
      </c>
      <c r="AC21" s="1">
        <f>AC20+1440</f>
        <v>8610</v>
      </c>
      <c r="AD21" s="1">
        <v>0.1</v>
      </c>
      <c r="AE21" s="1">
        <v>0.13</v>
      </c>
      <c r="AH21" s="1" t="s">
        <v>92</v>
      </c>
      <c r="AI21" s="1">
        <f>AI20+1440</f>
        <v>24780</v>
      </c>
      <c r="AJ21" s="1">
        <v>0.24</v>
      </c>
      <c r="AK21" s="1">
        <v>0.20499999999999999</v>
      </c>
    </row>
    <row r="22" spans="5:37" x14ac:dyDescent="0.25">
      <c r="E22" s="1" t="s">
        <v>93</v>
      </c>
      <c r="F22" s="1">
        <f>F21+1440</f>
        <v>3930</v>
      </c>
      <c r="G22" s="1">
        <v>0.11</v>
      </c>
      <c r="H22" s="1">
        <v>0.02</v>
      </c>
      <c r="I22" s="1" t="s">
        <v>38</v>
      </c>
      <c r="J22" s="1">
        <f>J21+60</f>
        <v>1620</v>
      </c>
      <c r="K22" s="3">
        <v>0.15</v>
      </c>
      <c r="L22" s="1" t="s">
        <v>77</v>
      </c>
      <c r="M22" s="1">
        <f>M21+480</f>
        <v>1350</v>
      </c>
      <c r="N22" s="1">
        <v>0.02</v>
      </c>
      <c r="O22" s="1" t="s">
        <v>38</v>
      </c>
      <c r="P22" s="1">
        <f t="shared" si="3"/>
        <v>1590</v>
      </c>
      <c r="Q22" s="3">
        <v>0.16</v>
      </c>
      <c r="R22" s="3">
        <v>0.12</v>
      </c>
      <c r="T22" s="1" t="s">
        <v>52</v>
      </c>
      <c r="U22" s="1">
        <f>U21+1440</f>
        <v>10050</v>
      </c>
      <c r="V22" s="1">
        <v>0.13500000000000001</v>
      </c>
      <c r="W22" s="5">
        <v>0.36</v>
      </c>
      <c r="X22" s="1" t="s">
        <v>94</v>
      </c>
      <c r="Y22" s="1">
        <f>Y21+1440</f>
        <v>11490</v>
      </c>
      <c r="Z22" s="1">
        <v>0.21</v>
      </c>
      <c r="AB22" s="1" t="s">
        <v>52</v>
      </c>
      <c r="AC22" s="1">
        <f>AC21+1440</f>
        <v>10050</v>
      </c>
      <c r="AD22" s="1">
        <v>0.11</v>
      </c>
      <c r="AE22" s="1">
        <v>0.13</v>
      </c>
      <c r="AH22" s="1" t="s">
        <v>95</v>
      </c>
      <c r="AI22" s="1">
        <f>AI21+4320</f>
        <v>29100</v>
      </c>
      <c r="AJ22" s="1">
        <v>0.25</v>
      </c>
      <c r="AK22" s="1">
        <v>0.215</v>
      </c>
    </row>
    <row r="23" spans="5:37" x14ac:dyDescent="0.25">
      <c r="E23" s="1" t="s">
        <v>96</v>
      </c>
      <c r="F23" s="1">
        <f>F22+360</f>
        <v>4290</v>
      </c>
      <c r="G23" s="1">
        <v>0.12</v>
      </c>
      <c r="H23" s="1">
        <v>0.03</v>
      </c>
      <c r="I23" s="1" t="s">
        <v>43</v>
      </c>
      <c r="J23" s="1">
        <f>J22+60</f>
        <v>1680</v>
      </c>
      <c r="K23" s="3">
        <v>0.15</v>
      </c>
      <c r="L23" s="1" t="s">
        <v>80</v>
      </c>
      <c r="M23" s="1">
        <f>M22+120</f>
        <v>1470</v>
      </c>
      <c r="N23" s="1">
        <v>0.02</v>
      </c>
      <c r="O23" s="1" t="s">
        <v>43</v>
      </c>
      <c r="P23" s="1">
        <f t="shared" si="3"/>
        <v>1650</v>
      </c>
      <c r="Q23" s="3">
        <v>0.17</v>
      </c>
      <c r="R23" s="3">
        <v>0.12</v>
      </c>
      <c r="T23" s="1" t="s">
        <v>91</v>
      </c>
      <c r="U23" s="1">
        <f>U22+1440</f>
        <v>11490</v>
      </c>
      <c r="V23" s="1">
        <v>0.14000000000000001</v>
      </c>
      <c r="W23" s="5">
        <v>0.38</v>
      </c>
      <c r="X23" s="1" t="s">
        <v>97</v>
      </c>
      <c r="Y23" s="1">
        <f>Y22+4320</f>
        <v>15810</v>
      </c>
      <c r="Z23" s="1">
        <v>0.23</v>
      </c>
      <c r="AB23" s="1" t="s">
        <v>91</v>
      </c>
      <c r="AC23" s="1">
        <f>AC22+1440</f>
        <v>11490</v>
      </c>
      <c r="AD23" s="1">
        <v>0.11</v>
      </c>
      <c r="AE23" s="1">
        <v>0.14000000000000001</v>
      </c>
      <c r="AH23" s="1" t="s">
        <v>98</v>
      </c>
      <c r="AI23" s="1">
        <f>AI22+2880</f>
        <v>31980</v>
      </c>
      <c r="AJ23" s="1">
        <v>0.255</v>
      </c>
      <c r="AK23" s="1">
        <v>0.22</v>
      </c>
    </row>
    <row r="24" spans="5:37" x14ac:dyDescent="0.25">
      <c r="E24" s="1" t="s">
        <v>99</v>
      </c>
      <c r="F24" s="1">
        <f>F23+960</f>
        <v>5250</v>
      </c>
      <c r="G24" s="1">
        <v>0.12</v>
      </c>
      <c r="H24" s="1">
        <v>3.5000000000000003E-2</v>
      </c>
      <c r="I24" s="1" t="s">
        <v>48</v>
      </c>
      <c r="J24" s="1">
        <f>J23+60</f>
        <v>1740</v>
      </c>
      <c r="K24" s="3">
        <v>0.15</v>
      </c>
      <c r="L24" s="1" t="s">
        <v>85</v>
      </c>
      <c r="M24" s="1">
        <f>M23+480</f>
        <v>1950</v>
      </c>
      <c r="N24" s="1">
        <v>0.02</v>
      </c>
      <c r="O24" s="1" t="s">
        <v>48</v>
      </c>
      <c r="P24" s="1">
        <f t="shared" si="3"/>
        <v>1710</v>
      </c>
      <c r="Q24" s="3">
        <v>0.17</v>
      </c>
      <c r="R24" s="3">
        <v>0.13</v>
      </c>
      <c r="T24" s="1" t="s">
        <v>94</v>
      </c>
      <c r="U24" s="1">
        <f>U23+1440</f>
        <v>12930</v>
      </c>
      <c r="V24" s="1">
        <v>0.15</v>
      </c>
      <c r="W24" s="5">
        <v>0.39</v>
      </c>
      <c r="X24" s="1" t="s">
        <v>69</v>
      </c>
      <c r="Y24" s="1">
        <f>Y23+2880</f>
        <v>18690</v>
      </c>
      <c r="Z24" s="1">
        <v>0.23499999999999999</v>
      </c>
      <c r="AB24" s="1" t="s">
        <v>94</v>
      </c>
      <c r="AC24" s="1">
        <f>AC23+1440</f>
        <v>12930</v>
      </c>
      <c r="AD24" s="1">
        <v>0.12</v>
      </c>
      <c r="AE24" s="1">
        <v>0.14000000000000001</v>
      </c>
      <c r="AH24" s="1" t="s">
        <v>100</v>
      </c>
      <c r="AI24" s="1">
        <f>AI23+2880</f>
        <v>34860</v>
      </c>
      <c r="AJ24" s="1">
        <v>0.26</v>
      </c>
      <c r="AK24" s="1">
        <v>0.22500000000000001</v>
      </c>
    </row>
    <row r="25" spans="5:37" x14ac:dyDescent="0.25">
      <c r="E25" s="1" t="s">
        <v>101</v>
      </c>
      <c r="F25" s="1">
        <f>F24+360</f>
        <v>5610</v>
      </c>
      <c r="G25" s="1">
        <v>0.12</v>
      </c>
      <c r="H25" s="1">
        <v>0.04</v>
      </c>
      <c r="I25" s="1" t="s">
        <v>53</v>
      </c>
      <c r="J25" s="1">
        <f>J24+60</f>
        <v>1800</v>
      </c>
      <c r="K25" s="3">
        <v>0.15</v>
      </c>
      <c r="L25" s="1" t="s">
        <v>88</v>
      </c>
      <c r="M25" s="1">
        <f>M24+240</f>
        <v>2190</v>
      </c>
      <c r="N25" s="1">
        <v>2.5000000000000001E-2</v>
      </c>
      <c r="O25" s="1" t="s">
        <v>53</v>
      </c>
      <c r="P25" s="1">
        <f t="shared" si="3"/>
        <v>1770</v>
      </c>
      <c r="Q25" s="3">
        <v>0.17</v>
      </c>
      <c r="R25" s="3">
        <v>0.13</v>
      </c>
      <c r="T25" s="1" t="s">
        <v>97</v>
      </c>
      <c r="U25" s="1">
        <f>U24+4320</f>
        <v>17250</v>
      </c>
      <c r="V25" s="1">
        <v>0.16</v>
      </c>
      <c r="W25" s="5">
        <v>0.47</v>
      </c>
      <c r="X25" s="1" t="s">
        <v>72</v>
      </c>
      <c r="Y25" s="1">
        <f>Y24+1440</f>
        <v>20130</v>
      </c>
      <c r="Z25" s="1">
        <v>0.24</v>
      </c>
      <c r="AB25" s="1" t="s">
        <v>97</v>
      </c>
      <c r="AC25" s="1">
        <f>AC24+4320</f>
        <v>17250</v>
      </c>
      <c r="AD25" s="1">
        <v>0.13</v>
      </c>
      <c r="AE25" s="1">
        <v>0.15</v>
      </c>
      <c r="AH25" s="7" t="s">
        <v>102</v>
      </c>
      <c r="AI25" s="7">
        <f>AI24+5760</f>
        <v>40620</v>
      </c>
      <c r="AJ25" s="7">
        <v>0.27</v>
      </c>
      <c r="AK25" s="7">
        <v>0.23499999999999999</v>
      </c>
    </row>
    <row r="26" spans="5:37" x14ac:dyDescent="0.25">
      <c r="E26" s="1" t="s">
        <v>34</v>
      </c>
      <c r="F26" s="1">
        <f>F25+1200</f>
        <v>6810</v>
      </c>
      <c r="G26" s="1">
        <v>0.13</v>
      </c>
      <c r="H26" s="1">
        <v>0.04</v>
      </c>
      <c r="I26" s="1" t="s">
        <v>57</v>
      </c>
      <c r="J26" s="1">
        <v>1860</v>
      </c>
      <c r="K26" s="1">
        <v>0.16</v>
      </c>
      <c r="L26" s="1" t="s">
        <v>90</v>
      </c>
      <c r="M26" s="1">
        <f>M25+540</f>
        <v>2730</v>
      </c>
      <c r="N26" s="1">
        <v>0.03</v>
      </c>
      <c r="O26" s="1" t="s">
        <v>57</v>
      </c>
      <c r="P26" s="1">
        <v>1830</v>
      </c>
      <c r="Q26" s="1">
        <v>0.18</v>
      </c>
      <c r="R26" s="1">
        <v>0.14000000000000001</v>
      </c>
      <c r="T26" s="1" t="s">
        <v>69</v>
      </c>
      <c r="U26" s="1">
        <f>U25+2880</f>
        <v>20130</v>
      </c>
      <c r="V26" s="1">
        <v>0.16500000000000001</v>
      </c>
      <c r="W26" s="5">
        <v>0.51</v>
      </c>
      <c r="X26" s="1" t="s">
        <v>76</v>
      </c>
      <c r="Y26" s="1">
        <f>Y25+1440</f>
        <v>21570</v>
      </c>
      <c r="Z26" s="1">
        <v>0.24</v>
      </c>
      <c r="AB26" s="1" t="s">
        <v>69</v>
      </c>
      <c r="AC26" s="1">
        <f>AC25+2880</f>
        <v>20130</v>
      </c>
      <c r="AD26" s="1">
        <v>0.14000000000000001</v>
      </c>
      <c r="AE26" s="1">
        <v>0.16</v>
      </c>
    </row>
    <row r="27" spans="5:37" x14ac:dyDescent="0.25">
      <c r="E27" s="1" t="s">
        <v>103</v>
      </c>
      <c r="F27" s="1">
        <f>F26+360</f>
        <v>7170</v>
      </c>
      <c r="G27" s="1">
        <v>0.13</v>
      </c>
      <c r="H27" s="1">
        <v>0.04</v>
      </c>
      <c r="I27" s="1" t="s">
        <v>61</v>
      </c>
      <c r="J27" s="1">
        <v>1920</v>
      </c>
      <c r="K27" s="1">
        <v>0.16</v>
      </c>
      <c r="L27" s="1" t="s">
        <v>93</v>
      </c>
      <c r="M27" s="1">
        <f>M26+1440</f>
        <v>4170</v>
      </c>
      <c r="N27" s="1">
        <v>3.5000000000000003E-2</v>
      </c>
      <c r="O27" s="1" t="s">
        <v>61</v>
      </c>
      <c r="P27" s="1">
        <v>1990</v>
      </c>
      <c r="Q27" s="1">
        <v>0.18</v>
      </c>
      <c r="R27" s="1">
        <v>0.14000000000000001</v>
      </c>
      <c r="T27" s="1" t="s">
        <v>72</v>
      </c>
      <c r="U27" s="1">
        <f>U26+1440</f>
        <v>21570</v>
      </c>
      <c r="V27" s="1">
        <v>0.17</v>
      </c>
      <c r="W27" s="5">
        <v>0.6</v>
      </c>
      <c r="X27" s="1" t="s">
        <v>79</v>
      </c>
      <c r="Y27" s="1">
        <f>Y26+4320</f>
        <v>25890</v>
      </c>
      <c r="Z27" s="1">
        <v>0.25</v>
      </c>
      <c r="AB27" s="1" t="s">
        <v>72</v>
      </c>
      <c r="AC27" s="1">
        <f>AC26+1440</f>
        <v>21570</v>
      </c>
      <c r="AD27" s="1">
        <v>0.14000000000000001</v>
      </c>
      <c r="AE27" s="1">
        <v>0.16500000000000001</v>
      </c>
    </row>
    <row r="28" spans="5:37" x14ac:dyDescent="0.25">
      <c r="E28" s="1" t="s">
        <v>67</v>
      </c>
      <c r="F28" s="1">
        <f>F27+960</f>
        <v>8130</v>
      </c>
      <c r="G28" s="1">
        <v>0.13</v>
      </c>
      <c r="H28" s="1">
        <v>0.05</v>
      </c>
      <c r="I28" s="1" t="s">
        <v>65</v>
      </c>
      <c r="J28" s="1">
        <v>1980</v>
      </c>
      <c r="K28" s="1">
        <v>0.16</v>
      </c>
      <c r="L28" s="1" t="s">
        <v>96</v>
      </c>
      <c r="M28" s="1">
        <f>M27+360</f>
        <v>4530</v>
      </c>
      <c r="N28" s="1">
        <v>0.04</v>
      </c>
      <c r="O28" s="1" t="s">
        <v>65</v>
      </c>
      <c r="P28" s="1">
        <v>1950</v>
      </c>
      <c r="Q28" s="1">
        <v>0.18</v>
      </c>
      <c r="R28" s="1">
        <v>0.14000000000000001</v>
      </c>
      <c r="T28" s="1" t="s">
        <v>76</v>
      </c>
      <c r="U28" s="1">
        <f>U27+1440</f>
        <v>23010</v>
      </c>
      <c r="V28" s="1">
        <v>0.17</v>
      </c>
      <c r="W28" s="5">
        <v>0.7</v>
      </c>
      <c r="X28" s="1" t="s">
        <v>84</v>
      </c>
      <c r="Y28" s="1">
        <f>Y27+1440</f>
        <v>27330</v>
      </c>
      <c r="Z28" s="1">
        <v>0.25</v>
      </c>
      <c r="AB28" s="1" t="s">
        <v>76</v>
      </c>
      <c r="AC28" s="1">
        <f>AC27+1440</f>
        <v>23010</v>
      </c>
      <c r="AD28" s="1">
        <v>0.14499999999999999</v>
      </c>
      <c r="AE28" s="1">
        <v>0.16500000000000001</v>
      </c>
    </row>
    <row r="29" spans="5:37" x14ac:dyDescent="0.25">
      <c r="E29" s="1" t="s">
        <v>82</v>
      </c>
      <c r="F29" s="1">
        <f>F28+480</f>
        <v>8610</v>
      </c>
      <c r="G29" s="1">
        <v>0.13</v>
      </c>
      <c r="H29" s="1">
        <v>0.05</v>
      </c>
      <c r="I29" s="1" t="s">
        <v>70</v>
      </c>
      <c r="J29" s="1">
        <v>2040</v>
      </c>
      <c r="K29" s="1">
        <v>0.16</v>
      </c>
      <c r="L29" s="1" t="s">
        <v>99</v>
      </c>
      <c r="M29" s="1">
        <f>M28+960</f>
        <v>5490</v>
      </c>
      <c r="N29" s="1">
        <v>0.05</v>
      </c>
      <c r="O29" s="1" t="s">
        <v>70</v>
      </c>
      <c r="P29" s="1">
        <v>2010</v>
      </c>
      <c r="Q29" s="1">
        <v>0.18</v>
      </c>
      <c r="R29" s="1">
        <v>0.14000000000000001</v>
      </c>
      <c r="T29" s="1" t="s">
        <v>79</v>
      </c>
      <c r="U29" s="1">
        <f>U28+4320</f>
        <v>27330</v>
      </c>
      <c r="V29" s="1">
        <v>0.18</v>
      </c>
      <c r="W29" s="5">
        <v>0.75</v>
      </c>
      <c r="X29" s="1" t="s">
        <v>87</v>
      </c>
      <c r="Y29" s="1">
        <f>Y28+1440</f>
        <v>28770</v>
      </c>
      <c r="Z29" s="1">
        <v>0.255</v>
      </c>
      <c r="AB29" s="1" t="s">
        <v>79</v>
      </c>
      <c r="AC29" s="1">
        <f>AC28+4320</f>
        <v>27330</v>
      </c>
      <c r="AD29" s="1">
        <v>0.15</v>
      </c>
      <c r="AE29" s="1">
        <v>0.17</v>
      </c>
    </row>
    <row r="30" spans="5:37" x14ac:dyDescent="0.25">
      <c r="E30" s="1" t="s">
        <v>68</v>
      </c>
      <c r="F30" s="1">
        <f>F29+960</f>
        <v>9570</v>
      </c>
      <c r="G30" s="1">
        <v>0.13500000000000001</v>
      </c>
      <c r="H30" s="1">
        <v>0.05</v>
      </c>
      <c r="I30" s="1" t="s">
        <v>73</v>
      </c>
      <c r="J30" s="1">
        <v>2100</v>
      </c>
      <c r="K30" s="1">
        <v>0.16</v>
      </c>
      <c r="L30" s="1" t="s">
        <v>101</v>
      </c>
      <c r="M30" s="1">
        <f>M29+360</f>
        <v>5850</v>
      </c>
      <c r="N30" s="1">
        <v>0.05</v>
      </c>
      <c r="O30" s="1" t="s">
        <v>73</v>
      </c>
      <c r="P30" s="1">
        <v>2070</v>
      </c>
      <c r="Q30" s="1">
        <v>0.18</v>
      </c>
      <c r="R30" s="1">
        <v>0.14000000000000001</v>
      </c>
      <c r="T30" s="1" t="s">
        <v>84</v>
      </c>
      <c r="U30" s="1">
        <f>U29+1440</f>
        <v>28770</v>
      </c>
      <c r="V30" s="1">
        <v>0.18</v>
      </c>
      <c r="W30" s="5">
        <v>0.77</v>
      </c>
      <c r="X30" s="1" t="s">
        <v>89</v>
      </c>
      <c r="Y30" s="1">
        <f>Y29+1440</f>
        <v>30210</v>
      </c>
      <c r="Z30" s="1">
        <v>0.26</v>
      </c>
      <c r="AB30" s="3" t="s">
        <v>84</v>
      </c>
      <c r="AC30" s="3">
        <f>AC29+1440</f>
        <v>28770</v>
      </c>
      <c r="AD30" s="3">
        <v>0.16</v>
      </c>
      <c r="AE30" s="3">
        <v>0.17499999999999999</v>
      </c>
    </row>
    <row r="31" spans="5:37" x14ac:dyDescent="0.25">
      <c r="E31" s="1" t="s">
        <v>83</v>
      </c>
      <c r="F31" s="1">
        <f>F30+4320</f>
        <v>13890</v>
      </c>
      <c r="G31" s="1">
        <v>0.15</v>
      </c>
      <c r="H31" s="1">
        <v>6.5000000000000002E-2</v>
      </c>
      <c r="I31" s="1" t="s">
        <v>77</v>
      </c>
      <c r="J31" s="1">
        <f>J30+480</f>
        <v>2580</v>
      </c>
      <c r="K31" s="1">
        <v>0.17</v>
      </c>
      <c r="L31" s="1" t="s">
        <v>34</v>
      </c>
      <c r="M31" s="1">
        <f>M30+1200</f>
        <v>7050</v>
      </c>
      <c r="N31" s="1">
        <v>0.06</v>
      </c>
      <c r="O31" s="1" t="s">
        <v>77</v>
      </c>
      <c r="P31" s="1">
        <f>P30+480</f>
        <v>2550</v>
      </c>
      <c r="Q31" s="1">
        <v>0.19</v>
      </c>
      <c r="R31" s="1">
        <v>0.15</v>
      </c>
      <c r="T31" s="1" t="s">
        <v>87</v>
      </c>
      <c r="U31" s="1">
        <f>U30+1440</f>
        <v>30210</v>
      </c>
      <c r="V31" s="1">
        <v>0.185</v>
      </c>
      <c r="W31" s="5">
        <v>0.77</v>
      </c>
      <c r="X31" s="1" t="s">
        <v>92</v>
      </c>
      <c r="Y31" s="1">
        <f>Y30+1440</f>
        <v>31650</v>
      </c>
      <c r="Z31" s="1">
        <v>0.26</v>
      </c>
      <c r="AB31" s="3" t="s">
        <v>87</v>
      </c>
      <c r="AC31" s="3">
        <f>AC30+1440</f>
        <v>30210</v>
      </c>
      <c r="AD31" s="3">
        <v>0.16</v>
      </c>
      <c r="AE31" s="3">
        <v>0.17499999999999999</v>
      </c>
    </row>
    <row r="32" spans="5:37" x14ac:dyDescent="0.25">
      <c r="E32" s="1" t="s">
        <v>86</v>
      </c>
      <c r="F32" s="1">
        <f>F31+1440</f>
        <v>15330</v>
      </c>
      <c r="G32" s="1">
        <v>0.15</v>
      </c>
      <c r="H32" s="1">
        <v>7.0000000000000007E-2</v>
      </c>
      <c r="I32" s="1" t="s">
        <v>80</v>
      </c>
      <c r="J32" s="1">
        <f>J31+120</f>
        <v>2700</v>
      </c>
      <c r="K32" s="1">
        <v>0.17</v>
      </c>
      <c r="L32" s="1" t="s">
        <v>103</v>
      </c>
      <c r="M32" s="1">
        <f>M31+360</f>
        <v>7410</v>
      </c>
      <c r="N32" s="1">
        <v>0.06</v>
      </c>
      <c r="O32" s="1" t="s">
        <v>80</v>
      </c>
      <c r="P32" s="1">
        <f>P31+120</f>
        <v>2670</v>
      </c>
      <c r="Q32" s="1">
        <v>0.19</v>
      </c>
      <c r="R32" s="1">
        <v>0.15</v>
      </c>
      <c r="T32" s="1" t="s">
        <v>89</v>
      </c>
      <c r="U32" s="1">
        <f>U31+1440</f>
        <v>31650</v>
      </c>
      <c r="V32" s="1">
        <v>0.19</v>
      </c>
      <c r="W32" s="5">
        <v>0.79</v>
      </c>
      <c r="X32" s="1" t="s">
        <v>95</v>
      </c>
      <c r="Y32" s="1">
        <f>Y31+4320</f>
        <v>35970</v>
      </c>
      <c r="Z32" s="1">
        <v>0.27</v>
      </c>
      <c r="AB32" s="3" t="s">
        <v>89</v>
      </c>
      <c r="AC32" s="3">
        <f>AC31+1440</f>
        <v>31650</v>
      </c>
      <c r="AD32" s="3">
        <v>0.16</v>
      </c>
      <c r="AE32" s="3">
        <v>0.18</v>
      </c>
    </row>
    <row r="33" spans="5:31" x14ac:dyDescent="0.25">
      <c r="E33" s="1" t="s">
        <v>52</v>
      </c>
      <c r="F33" s="1">
        <f>F32+1440</f>
        <v>16770</v>
      </c>
      <c r="G33" s="1">
        <v>0.16</v>
      </c>
      <c r="H33" s="1">
        <v>7.4999999999999997E-2</v>
      </c>
      <c r="I33" s="1" t="s">
        <v>85</v>
      </c>
      <c r="J33" s="1">
        <f>J32+480</f>
        <v>3180</v>
      </c>
      <c r="K33" s="1">
        <v>0.18</v>
      </c>
      <c r="L33" s="1" t="s">
        <v>67</v>
      </c>
      <c r="M33" s="1">
        <f>M32+960</f>
        <v>8370</v>
      </c>
      <c r="N33" s="1">
        <v>7.0000000000000007E-2</v>
      </c>
      <c r="O33" s="1" t="s">
        <v>85</v>
      </c>
      <c r="P33" s="1">
        <f>P32+480</f>
        <v>3150</v>
      </c>
      <c r="Q33" s="1">
        <v>0.19</v>
      </c>
      <c r="R33" s="1">
        <v>0.15</v>
      </c>
      <c r="T33" s="1" t="s">
        <v>92</v>
      </c>
      <c r="U33" s="1">
        <f>U32+1440</f>
        <v>33090</v>
      </c>
      <c r="V33" s="1">
        <v>0.19</v>
      </c>
      <c r="W33" s="5" t="s">
        <v>104</v>
      </c>
      <c r="X33" s="1" t="s">
        <v>98</v>
      </c>
      <c r="Y33" s="1">
        <f>Y32+2880</f>
        <v>38850</v>
      </c>
      <c r="Z33" s="1">
        <v>0.27500000000000002</v>
      </c>
      <c r="AB33" s="1" t="s">
        <v>92</v>
      </c>
      <c r="AC33" s="1">
        <f>AC32+1440</f>
        <v>33090</v>
      </c>
      <c r="AD33" s="1">
        <v>0.16500000000000001</v>
      </c>
      <c r="AE33" s="1">
        <v>0.18</v>
      </c>
    </row>
    <row r="34" spans="5:31" x14ac:dyDescent="0.25">
      <c r="E34" s="1" t="s">
        <v>91</v>
      </c>
      <c r="F34" s="1">
        <f>F33+1440</f>
        <v>18210</v>
      </c>
      <c r="G34" s="1">
        <v>0.16</v>
      </c>
      <c r="H34" s="1">
        <v>0.08</v>
      </c>
      <c r="I34" s="1" t="s">
        <v>88</v>
      </c>
      <c r="J34" s="1">
        <f>J33+240</f>
        <v>3420</v>
      </c>
      <c r="K34" s="1">
        <v>0.18</v>
      </c>
      <c r="L34" s="1" t="s">
        <v>82</v>
      </c>
      <c r="M34" s="1">
        <f>M33+480</f>
        <v>8850</v>
      </c>
      <c r="N34" s="1">
        <v>7.0000000000000007E-2</v>
      </c>
      <c r="O34" s="1" t="s">
        <v>88</v>
      </c>
      <c r="P34" s="1">
        <f>P33+240</f>
        <v>3390</v>
      </c>
      <c r="Q34" s="1">
        <v>0.2</v>
      </c>
      <c r="R34" s="1">
        <v>0.15</v>
      </c>
      <c r="T34" s="1" t="s">
        <v>95</v>
      </c>
      <c r="U34" s="1">
        <f>U33+4320</f>
        <v>37410</v>
      </c>
      <c r="V34" s="1">
        <v>0.2</v>
      </c>
      <c r="W34" s="1" t="s">
        <v>104</v>
      </c>
      <c r="X34" s="6" t="s">
        <v>100</v>
      </c>
      <c r="Y34" s="6">
        <f>Y33+2880</f>
        <v>41730</v>
      </c>
      <c r="Z34" s="6">
        <v>0.28000000000000003</v>
      </c>
      <c r="AB34" s="1" t="s">
        <v>95</v>
      </c>
      <c r="AC34" s="1">
        <f>AC33+4320</f>
        <v>37410</v>
      </c>
      <c r="AD34" s="1">
        <v>0.17499999999999999</v>
      </c>
      <c r="AE34" s="1">
        <v>0.19</v>
      </c>
    </row>
    <row r="35" spans="5:31" x14ac:dyDescent="0.25">
      <c r="E35" s="1" t="s">
        <v>94</v>
      </c>
      <c r="F35" s="1">
        <f>F34+1440</f>
        <v>19650</v>
      </c>
      <c r="G35" s="1">
        <v>0.16500000000000001</v>
      </c>
      <c r="H35" s="1">
        <v>0.08</v>
      </c>
      <c r="I35" s="1" t="s">
        <v>90</v>
      </c>
      <c r="J35" s="1">
        <f>J34+540</f>
        <v>3960</v>
      </c>
      <c r="K35" s="1">
        <v>0.18</v>
      </c>
      <c r="L35" s="1" t="s">
        <v>68</v>
      </c>
      <c r="M35" s="1">
        <f>M34+960</f>
        <v>9810</v>
      </c>
      <c r="N35" s="1">
        <v>7.0000000000000007E-2</v>
      </c>
      <c r="O35" s="1" t="s">
        <v>90</v>
      </c>
      <c r="P35" s="1">
        <f>P34+540</f>
        <v>3930</v>
      </c>
      <c r="Q35" s="1">
        <v>0.2</v>
      </c>
      <c r="R35" s="1">
        <v>0.15</v>
      </c>
      <c r="T35" s="1" t="s">
        <v>98</v>
      </c>
      <c r="U35" s="1">
        <f>U34+2880</f>
        <v>40290</v>
      </c>
      <c r="V35" s="1">
        <v>0.20499999999999999</v>
      </c>
      <c r="W35" s="1" t="s">
        <v>104</v>
      </c>
      <c r="X35" s="1" t="s">
        <v>102</v>
      </c>
      <c r="Y35" s="1">
        <f>Y34+5760</f>
        <v>47490</v>
      </c>
      <c r="Z35" s="1">
        <v>0.28999999999999998</v>
      </c>
      <c r="AB35" s="1" t="s">
        <v>98</v>
      </c>
      <c r="AC35" s="1">
        <f>AC34+2880</f>
        <v>40290</v>
      </c>
      <c r="AD35" s="1">
        <v>0.18</v>
      </c>
      <c r="AE35" s="1">
        <v>0.19500000000000001</v>
      </c>
    </row>
    <row r="36" spans="5:31" x14ac:dyDescent="0.25">
      <c r="E36" s="1" t="s">
        <v>97</v>
      </c>
      <c r="F36" s="1">
        <f>F35+4320</f>
        <v>23970</v>
      </c>
      <c r="G36" s="1">
        <v>0.17</v>
      </c>
      <c r="H36" s="1">
        <v>0.1</v>
      </c>
      <c r="I36" s="1" t="s">
        <v>93</v>
      </c>
      <c r="J36" s="1">
        <f>J35+1440</f>
        <v>5400</v>
      </c>
      <c r="K36" s="1">
        <v>0.19</v>
      </c>
      <c r="L36" s="1" t="s">
        <v>83</v>
      </c>
      <c r="M36" s="1">
        <f>M35+4320</f>
        <v>14130</v>
      </c>
      <c r="N36" s="1">
        <v>0.09</v>
      </c>
      <c r="O36" s="1" t="s">
        <v>93</v>
      </c>
      <c r="P36" s="1">
        <f>P35+1440</f>
        <v>5370</v>
      </c>
      <c r="Q36" s="1">
        <v>0.20499999999999999</v>
      </c>
      <c r="R36" s="1">
        <v>0.16</v>
      </c>
      <c r="T36" s="6" t="s">
        <v>100</v>
      </c>
      <c r="U36" s="6">
        <f>U35+2880</f>
        <v>43170</v>
      </c>
      <c r="V36" s="6">
        <v>0.21</v>
      </c>
      <c r="W36" s="1" t="s">
        <v>104</v>
      </c>
      <c r="AB36" s="6" t="s">
        <v>100</v>
      </c>
      <c r="AC36" s="6">
        <f>AC35+2880</f>
        <v>43170</v>
      </c>
      <c r="AD36" s="6">
        <v>0.185</v>
      </c>
      <c r="AE36" s="6">
        <v>0.2</v>
      </c>
    </row>
    <row r="37" spans="5:31" x14ac:dyDescent="0.25">
      <c r="E37" s="1" t="s">
        <v>69</v>
      </c>
      <c r="F37" s="1">
        <f>F36+2880</f>
        <v>26850</v>
      </c>
      <c r="G37" s="1">
        <v>0.17499999999999999</v>
      </c>
      <c r="H37" s="1">
        <v>0.1</v>
      </c>
      <c r="I37" s="1" t="s">
        <v>96</v>
      </c>
      <c r="J37" s="1">
        <f>J36+360</f>
        <v>5760</v>
      </c>
      <c r="K37" s="1">
        <v>0.21</v>
      </c>
      <c r="L37" s="1" t="s">
        <v>86</v>
      </c>
      <c r="M37" s="1">
        <f>M36+1440</f>
        <v>15570</v>
      </c>
      <c r="N37" s="1">
        <v>9.5000000000000001E-2</v>
      </c>
      <c r="O37" s="1" t="s">
        <v>96</v>
      </c>
      <c r="P37" s="1">
        <f>P36+360</f>
        <v>5730</v>
      </c>
      <c r="Q37" s="1">
        <v>0.215</v>
      </c>
      <c r="R37" s="1">
        <v>0.17499999999999999</v>
      </c>
      <c r="T37" s="1" t="s">
        <v>102</v>
      </c>
      <c r="U37" s="1">
        <f>U36+5760</f>
        <v>48930</v>
      </c>
      <c r="V37" s="1">
        <v>0.22</v>
      </c>
      <c r="W37" s="1" t="s">
        <v>104</v>
      </c>
      <c r="AB37" s="1" t="s">
        <v>102</v>
      </c>
      <c r="AC37" s="1">
        <f>AC36+5760</f>
        <v>48930</v>
      </c>
      <c r="AD37" s="1">
        <v>0.2</v>
      </c>
      <c r="AE37" s="1">
        <v>0.21</v>
      </c>
    </row>
    <row r="38" spans="5:31" x14ac:dyDescent="0.25">
      <c r="E38" s="1" t="s">
        <v>72</v>
      </c>
      <c r="F38" s="1">
        <f>F37+1440</f>
        <v>28290</v>
      </c>
      <c r="G38" s="1">
        <v>0.18</v>
      </c>
      <c r="H38" s="1">
        <v>0.11</v>
      </c>
      <c r="I38" s="1" t="s">
        <v>99</v>
      </c>
      <c r="J38" s="1">
        <f>J37+960</f>
        <v>6720</v>
      </c>
      <c r="K38" s="1">
        <v>0.22</v>
      </c>
      <c r="L38" s="1" t="s">
        <v>52</v>
      </c>
      <c r="M38" s="1">
        <f>M37+1440</f>
        <v>17010</v>
      </c>
      <c r="N38" s="1">
        <v>0.1</v>
      </c>
      <c r="O38" s="1" t="s">
        <v>99</v>
      </c>
      <c r="P38" s="1">
        <f>P37+960</f>
        <v>6690</v>
      </c>
      <c r="Q38" s="1">
        <v>0.22</v>
      </c>
      <c r="R38" s="1">
        <v>0.18</v>
      </c>
    </row>
    <row r="39" spans="5:31" x14ac:dyDescent="0.25">
      <c r="E39" s="1" t="s">
        <v>76</v>
      </c>
      <c r="F39" s="1">
        <f>F38+1440</f>
        <v>29730</v>
      </c>
      <c r="G39" s="1">
        <v>0.18</v>
      </c>
      <c r="H39" s="1">
        <v>0.11</v>
      </c>
      <c r="I39" s="1" t="s">
        <v>101</v>
      </c>
      <c r="J39" s="1">
        <f>J38+360</f>
        <v>7080</v>
      </c>
      <c r="K39" s="1">
        <v>0.22</v>
      </c>
      <c r="L39" s="1" t="s">
        <v>91</v>
      </c>
      <c r="M39" s="1">
        <f>M38+1440</f>
        <v>18450</v>
      </c>
      <c r="N39" s="1">
        <v>0.1</v>
      </c>
      <c r="O39" s="1" t="s">
        <v>101</v>
      </c>
      <c r="P39" s="1">
        <f>P38+360</f>
        <v>7050</v>
      </c>
      <c r="Q39" s="1">
        <v>0.22</v>
      </c>
      <c r="R39" s="1">
        <v>0.185</v>
      </c>
    </row>
    <row r="40" spans="5:31" x14ac:dyDescent="0.25">
      <c r="E40" s="1" t="s">
        <v>79</v>
      </c>
      <c r="F40" s="1">
        <f>F39+4320</f>
        <v>34050</v>
      </c>
      <c r="G40" s="1">
        <v>0.19</v>
      </c>
      <c r="H40" s="1">
        <v>0.12</v>
      </c>
      <c r="I40" s="1" t="s">
        <v>34</v>
      </c>
      <c r="J40" s="1">
        <f>J39+1200</f>
        <v>8280</v>
      </c>
      <c r="K40" s="1">
        <v>0.23</v>
      </c>
      <c r="L40" s="1" t="s">
        <v>94</v>
      </c>
      <c r="M40" s="1">
        <f>M39+1440</f>
        <v>19890</v>
      </c>
      <c r="N40" s="1">
        <v>0.11</v>
      </c>
      <c r="O40" s="1" t="s">
        <v>34</v>
      </c>
      <c r="P40" s="1">
        <f>P39+1200</f>
        <v>8250</v>
      </c>
      <c r="Q40" s="1">
        <v>0.23</v>
      </c>
      <c r="R40" s="1">
        <v>0.19</v>
      </c>
    </row>
    <row r="41" spans="5:31" x14ac:dyDescent="0.25">
      <c r="E41" s="1" t="s">
        <v>84</v>
      </c>
      <c r="F41" s="1">
        <f>F40+1440</f>
        <v>35490</v>
      </c>
      <c r="G41" s="1">
        <v>0.19</v>
      </c>
      <c r="H41" s="1">
        <v>0.12</v>
      </c>
      <c r="I41" s="1" t="s">
        <v>103</v>
      </c>
      <c r="J41" s="1">
        <f>J40+360</f>
        <v>8640</v>
      </c>
      <c r="K41" s="1">
        <v>0.23</v>
      </c>
      <c r="L41" s="1" t="s">
        <v>97</v>
      </c>
      <c r="M41" s="1">
        <f>M40+4320</f>
        <v>24210</v>
      </c>
      <c r="N41" s="1">
        <v>0.12</v>
      </c>
      <c r="O41" s="1" t="s">
        <v>103</v>
      </c>
      <c r="P41" s="1">
        <f>P40+360</f>
        <v>8610</v>
      </c>
      <c r="Q41" s="1">
        <v>0.23</v>
      </c>
      <c r="R41" s="1">
        <v>0.19</v>
      </c>
    </row>
    <row r="42" spans="5:31" x14ac:dyDescent="0.25">
      <c r="E42" s="1" t="s">
        <v>87</v>
      </c>
      <c r="F42" s="1">
        <f>F41+1440</f>
        <v>36930</v>
      </c>
      <c r="G42" s="1">
        <v>0.19500000000000001</v>
      </c>
      <c r="H42" s="1">
        <v>0.125</v>
      </c>
      <c r="I42" s="1" t="s">
        <v>67</v>
      </c>
      <c r="J42" s="1">
        <f>J41+960</f>
        <v>9600</v>
      </c>
      <c r="K42" s="1">
        <v>0.24</v>
      </c>
      <c r="L42" s="1" t="s">
        <v>69</v>
      </c>
      <c r="M42" s="1">
        <f>M41+2880</f>
        <v>27090</v>
      </c>
      <c r="N42" s="1">
        <v>0.13</v>
      </c>
      <c r="O42" s="1" t="s">
        <v>67</v>
      </c>
      <c r="P42" s="1">
        <f>P41+960</f>
        <v>9570</v>
      </c>
      <c r="Q42" s="1">
        <v>0.24</v>
      </c>
      <c r="R42" s="1">
        <v>0.19</v>
      </c>
    </row>
    <row r="43" spans="5:31" x14ac:dyDescent="0.25">
      <c r="E43" s="1" t="s">
        <v>89</v>
      </c>
      <c r="F43" s="1">
        <f>F42+1440</f>
        <v>38370</v>
      </c>
      <c r="G43" s="1">
        <v>0.2</v>
      </c>
      <c r="H43" s="1">
        <v>0.13</v>
      </c>
      <c r="I43" s="1" t="s">
        <v>82</v>
      </c>
      <c r="J43" s="1">
        <f>J42+480</f>
        <v>10080</v>
      </c>
      <c r="K43" s="1">
        <v>0.24</v>
      </c>
      <c r="L43" s="1" t="s">
        <v>72</v>
      </c>
      <c r="M43" s="1">
        <f>M42+1440</f>
        <v>28530</v>
      </c>
      <c r="N43" s="1">
        <v>0.13</v>
      </c>
      <c r="O43" s="1" t="s">
        <v>82</v>
      </c>
      <c r="P43" s="1">
        <f>P42+480</f>
        <v>10050</v>
      </c>
      <c r="Q43" s="1">
        <v>0.24</v>
      </c>
      <c r="R43" s="1">
        <v>0.2</v>
      </c>
    </row>
    <row r="44" spans="5:31" x14ac:dyDescent="0.25">
      <c r="E44" s="1" t="s">
        <v>92</v>
      </c>
      <c r="F44" s="1">
        <f>F43+1440</f>
        <v>39810</v>
      </c>
      <c r="G44" s="1">
        <v>0.2</v>
      </c>
      <c r="H44" s="1">
        <v>0.13</v>
      </c>
      <c r="I44" s="1" t="s">
        <v>68</v>
      </c>
      <c r="J44" s="1">
        <f>J43+960</f>
        <v>11040</v>
      </c>
      <c r="K44" s="1">
        <v>0.24</v>
      </c>
      <c r="L44" s="1" t="s">
        <v>76</v>
      </c>
      <c r="M44" s="1">
        <f>M43+1440</f>
        <v>29970</v>
      </c>
      <c r="N44" s="1">
        <v>0.13500000000000001</v>
      </c>
      <c r="O44" s="1" t="s">
        <v>68</v>
      </c>
      <c r="P44" s="1">
        <f>P43+960</f>
        <v>11010</v>
      </c>
      <c r="Q44" s="1">
        <v>0.25</v>
      </c>
      <c r="R44" s="1">
        <v>0.21</v>
      </c>
    </row>
    <row r="45" spans="5:31" x14ac:dyDescent="0.25">
      <c r="E45" s="1" t="s">
        <v>95</v>
      </c>
      <c r="F45" s="1">
        <f>F44+4320</f>
        <v>44130</v>
      </c>
      <c r="G45" s="1">
        <v>0.21</v>
      </c>
      <c r="H45" s="1">
        <v>0.14000000000000001</v>
      </c>
      <c r="I45" s="1" t="s">
        <v>83</v>
      </c>
      <c r="J45" s="1">
        <f>J44+4320</f>
        <v>15360</v>
      </c>
      <c r="K45" s="1">
        <v>0.255</v>
      </c>
      <c r="L45" s="1" t="s">
        <v>79</v>
      </c>
      <c r="M45" s="1">
        <f>M44+4320</f>
        <v>34290</v>
      </c>
      <c r="N45" s="1">
        <v>0.14000000000000001</v>
      </c>
      <c r="O45" s="1" t="s">
        <v>83</v>
      </c>
      <c r="P45" s="1">
        <f>P44+4320</f>
        <v>15330</v>
      </c>
      <c r="Q45" s="1">
        <v>0.26500000000000001</v>
      </c>
      <c r="R45" s="1">
        <v>0.22</v>
      </c>
    </row>
    <row r="46" spans="5:31" x14ac:dyDescent="0.25">
      <c r="E46" s="1" t="s">
        <v>98</v>
      </c>
      <c r="F46" s="1">
        <f>F45+2880</f>
        <v>47010</v>
      </c>
      <c r="G46" s="1">
        <v>0.21</v>
      </c>
      <c r="H46" s="1">
        <v>0.14499999999999999</v>
      </c>
      <c r="I46" s="1" t="s">
        <v>86</v>
      </c>
      <c r="J46" s="1">
        <f>J45+1440</f>
        <v>16800</v>
      </c>
      <c r="K46" s="1">
        <v>0.26</v>
      </c>
      <c r="L46" s="1" t="s">
        <v>84</v>
      </c>
      <c r="M46" s="1">
        <f>M45+1440</f>
        <v>35730</v>
      </c>
      <c r="N46" s="1">
        <v>0.14000000000000001</v>
      </c>
      <c r="O46" s="1" t="s">
        <v>86</v>
      </c>
      <c r="P46" s="1">
        <f>P45+1440</f>
        <v>16770</v>
      </c>
      <c r="Q46" s="1">
        <v>0.27</v>
      </c>
      <c r="R46" s="1">
        <v>0.23</v>
      </c>
    </row>
    <row r="47" spans="5:31" x14ac:dyDescent="0.25">
      <c r="E47" s="6" t="s">
        <v>100</v>
      </c>
      <c r="F47" s="6">
        <f>F46+2880</f>
        <v>49890</v>
      </c>
      <c r="G47" s="6">
        <v>0.215</v>
      </c>
      <c r="H47" s="6">
        <v>0.15</v>
      </c>
      <c r="I47" s="1" t="s">
        <v>52</v>
      </c>
      <c r="J47" s="1">
        <f>J46+1440</f>
        <v>18240</v>
      </c>
      <c r="K47" s="1">
        <v>0.26500000000000001</v>
      </c>
      <c r="L47" s="1" t="s">
        <v>87</v>
      </c>
      <c r="M47" s="1">
        <f>M46+1440</f>
        <v>37170</v>
      </c>
      <c r="N47" s="1">
        <v>0.15</v>
      </c>
      <c r="O47" s="1" t="s">
        <v>52</v>
      </c>
      <c r="P47" s="1">
        <f>P46+1440</f>
        <v>18210</v>
      </c>
      <c r="Q47" s="1">
        <v>0.27500000000000002</v>
      </c>
      <c r="R47" s="1">
        <v>0.23</v>
      </c>
    </row>
    <row r="48" spans="5:31" x14ac:dyDescent="0.25">
      <c r="E48" s="1" t="s">
        <v>102</v>
      </c>
      <c r="F48" s="1">
        <f>F47+5760</f>
        <v>55650</v>
      </c>
      <c r="G48" s="1">
        <v>0.23</v>
      </c>
      <c r="H48" s="1">
        <v>0.16</v>
      </c>
      <c r="I48" s="1" t="s">
        <v>91</v>
      </c>
      <c r="J48" s="1">
        <f>J47+1440</f>
        <v>19680</v>
      </c>
      <c r="K48" s="1">
        <v>0.27</v>
      </c>
      <c r="L48" s="1" t="s">
        <v>89</v>
      </c>
      <c r="M48" s="1">
        <f>M47+1440</f>
        <v>38610</v>
      </c>
      <c r="N48" s="1">
        <v>0.15</v>
      </c>
      <c r="O48" s="1" t="s">
        <v>91</v>
      </c>
      <c r="P48" s="1">
        <f>P47+1440</f>
        <v>19650</v>
      </c>
      <c r="Q48" s="1">
        <v>0.28000000000000003</v>
      </c>
      <c r="R48" s="1">
        <v>0.23499999999999999</v>
      </c>
    </row>
    <row r="49" spans="9:18" x14ac:dyDescent="0.25">
      <c r="I49" s="1" t="s">
        <v>94</v>
      </c>
      <c r="J49" s="1">
        <f>J48+1440</f>
        <v>21120</v>
      </c>
      <c r="K49" s="1">
        <v>0.27</v>
      </c>
      <c r="L49" s="1" t="s">
        <v>92</v>
      </c>
      <c r="M49" s="1">
        <f>M48+1440</f>
        <v>40050</v>
      </c>
      <c r="N49" s="1">
        <v>0.15</v>
      </c>
      <c r="O49" s="1" t="s">
        <v>94</v>
      </c>
      <c r="P49" s="1">
        <f>P48+1440</f>
        <v>21090</v>
      </c>
      <c r="Q49" s="1">
        <v>0.28499999999999998</v>
      </c>
      <c r="R49" s="1">
        <v>0.24</v>
      </c>
    </row>
    <row r="50" spans="9:18" x14ac:dyDescent="0.25">
      <c r="I50" s="1" t="s">
        <v>97</v>
      </c>
      <c r="J50" s="1">
        <f>J49+4320</f>
        <v>25440</v>
      </c>
      <c r="K50" s="1">
        <v>0.28000000000000003</v>
      </c>
      <c r="L50" s="1" t="s">
        <v>95</v>
      </c>
      <c r="M50" s="1">
        <f>M49+4320</f>
        <v>44370</v>
      </c>
      <c r="N50" s="1">
        <v>0.16</v>
      </c>
      <c r="O50" s="1" t="s">
        <v>97</v>
      </c>
      <c r="P50" s="1">
        <f>P49+4320</f>
        <v>25410</v>
      </c>
      <c r="Q50" s="1">
        <v>0.3</v>
      </c>
      <c r="R50" s="1">
        <v>0.25</v>
      </c>
    </row>
    <row r="51" spans="9:18" x14ac:dyDescent="0.25">
      <c r="I51" s="1" t="s">
        <v>69</v>
      </c>
      <c r="J51" s="1">
        <f>J50+2880</f>
        <v>28320</v>
      </c>
      <c r="K51" s="1">
        <v>0.28999999999999998</v>
      </c>
      <c r="L51" s="1" t="s">
        <v>98</v>
      </c>
      <c r="M51" s="1">
        <f>M50+2880</f>
        <v>47250</v>
      </c>
      <c r="N51" s="1">
        <v>0.16500000000000001</v>
      </c>
      <c r="O51" s="1" t="s">
        <v>69</v>
      </c>
      <c r="P51" s="1">
        <f>P50+2880</f>
        <v>28290</v>
      </c>
      <c r="Q51" s="1">
        <v>0.3</v>
      </c>
      <c r="R51" s="1">
        <v>0.25</v>
      </c>
    </row>
    <row r="52" spans="9:18" x14ac:dyDescent="0.25">
      <c r="I52" s="1" t="s">
        <v>72</v>
      </c>
      <c r="J52" s="1">
        <f>J51+1440</f>
        <v>29760</v>
      </c>
      <c r="K52" s="1">
        <v>0.28999999999999998</v>
      </c>
      <c r="L52" s="6" t="s">
        <v>100</v>
      </c>
      <c r="M52" s="6">
        <f>M51+2880</f>
        <v>50130</v>
      </c>
      <c r="N52" s="6">
        <v>0.17</v>
      </c>
      <c r="O52" s="1" t="s">
        <v>72</v>
      </c>
      <c r="P52" s="1">
        <f>P51+1440</f>
        <v>29730</v>
      </c>
      <c r="Q52" s="1">
        <v>0.3</v>
      </c>
      <c r="R52" s="1">
        <v>0.25</v>
      </c>
    </row>
    <row r="53" spans="9:18" x14ac:dyDescent="0.25">
      <c r="I53" s="1" t="s">
        <v>76</v>
      </c>
      <c r="J53" s="1">
        <f>J52+1440</f>
        <v>31200</v>
      </c>
      <c r="K53" s="1">
        <v>0.29499999999999998</v>
      </c>
      <c r="L53" s="1" t="s">
        <v>102</v>
      </c>
      <c r="M53" s="1">
        <f>M52+5760</f>
        <v>55890</v>
      </c>
      <c r="N53" s="1">
        <v>0.18</v>
      </c>
      <c r="O53" s="1" t="s">
        <v>76</v>
      </c>
      <c r="P53" s="1">
        <f>P52+1440</f>
        <v>31170</v>
      </c>
      <c r="Q53" s="1">
        <v>0.31</v>
      </c>
      <c r="R53" s="1">
        <v>0.26</v>
      </c>
    </row>
    <row r="54" spans="9:18" x14ac:dyDescent="0.25">
      <c r="I54" s="1" t="s">
        <v>79</v>
      </c>
      <c r="J54" s="1">
        <f>J53+4320</f>
        <v>35520</v>
      </c>
      <c r="K54" s="1">
        <v>0.30499999999999999</v>
      </c>
      <c r="O54" s="1" t="s">
        <v>79</v>
      </c>
      <c r="P54" s="1">
        <f>P53+4320</f>
        <v>35490</v>
      </c>
      <c r="Q54" s="1">
        <v>0.32</v>
      </c>
      <c r="R54" s="1">
        <v>0.27</v>
      </c>
    </row>
    <row r="55" spans="9:18" x14ac:dyDescent="0.25">
      <c r="I55" s="1" t="s">
        <v>84</v>
      </c>
      <c r="J55" s="1">
        <f>J54+1440</f>
        <v>36960</v>
      </c>
      <c r="K55" s="1">
        <v>0.31</v>
      </c>
      <c r="O55" s="1" t="s">
        <v>84</v>
      </c>
      <c r="P55" s="1">
        <f>P54+1440</f>
        <v>36930</v>
      </c>
      <c r="Q55" s="1">
        <v>0.32</v>
      </c>
      <c r="R55" s="1">
        <v>0.27</v>
      </c>
    </row>
    <row r="56" spans="9:18" x14ac:dyDescent="0.25">
      <c r="I56" s="1" t="s">
        <v>87</v>
      </c>
      <c r="J56" s="1">
        <f>J55+1440</f>
        <v>38400</v>
      </c>
      <c r="K56" s="1">
        <v>0.31</v>
      </c>
      <c r="O56" s="1" t="s">
        <v>87</v>
      </c>
      <c r="P56" s="1">
        <f>P55+1440</f>
        <v>38370</v>
      </c>
      <c r="Q56" s="1">
        <v>0.32500000000000001</v>
      </c>
      <c r="R56" s="1">
        <v>0.27500000000000002</v>
      </c>
    </row>
    <row r="57" spans="9:18" x14ac:dyDescent="0.25">
      <c r="I57" s="1" t="s">
        <v>89</v>
      </c>
      <c r="J57" s="1">
        <f>J56+1440</f>
        <v>39840</v>
      </c>
      <c r="K57" s="1">
        <v>0.315</v>
      </c>
      <c r="O57" s="1" t="s">
        <v>89</v>
      </c>
      <c r="P57" s="1">
        <f>P56+1440</f>
        <v>39810</v>
      </c>
      <c r="Q57" s="1">
        <v>0.33</v>
      </c>
      <c r="R57" s="1">
        <v>0.28000000000000003</v>
      </c>
    </row>
    <row r="58" spans="9:18" x14ac:dyDescent="0.25">
      <c r="I58" s="1" t="s">
        <v>92</v>
      </c>
      <c r="J58" s="1">
        <f>J57+1440</f>
        <v>41280</v>
      </c>
      <c r="K58" s="1">
        <v>0.32</v>
      </c>
      <c r="O58" s="1" t="s">
        <v>92</v>
      </c>
      <c r="P58" s="1">
        <f>P57+1440</f>
        <v>41250</v>
      </c>
      <c r="Q58" s="1">
        <v>0.33</v>
      </c>
      <c r="R58" s="1">
        <v>0.28000000000000003</v>
      </c>
    </row>
    <row r="59" spans="9:18" x14ac:dyDescent="0.25">
      <c r="I59" s="1" t="s">
        <v>95</v>
      </c>
      <c r="J59" s="1">
        <f>J58+4320</f>
        <v>45600</v>
      </c>
      <c r="K59" s="1">
        <v>0.33</v>
      </c>
      <c r="O59" s="1" t="s">
        <v>95</v>
      </c>
      <c r="P59" s="1">
        <f>P58+4320</f>
        <v>45570</v>
      </c>
      <c r="Q59" s="1">
        <v>0.34</v>
      </c>
      <c r="R59" s="1">
        <v>0.28999999999999998</v>
      </c>
    </row>
    <row r="60" spans="9:18" x14ac:dyDescent="0.25">
      <c r="I60" s="1" t="s">
        <v>98</v>
      </c>
      <c r="J60" s="1">
        <f>J59+2880</f>
        <v>48480</v>
      </c>
      <c r="K60" s="1">
        <v>0.33500000000000002</v>
      </c>
      <c r="O60" s="1" t="s">
        <v>98</v>
      </c>
      <c r="P60" s="1">
        <f>P59+2880</f>
        <v>48450</v>
      </c>
      <c r="Q60" s="1">
        <v>0.35</v>
      </c>
      <c r="R60" s="1">
        <v>0.29499999999999998</v>
      </c>
    </row>
    <row r="61" spans="9:18" x14ac:dyDescent="0.25">
      <c r="I61" s="6" t="s">
        <v>100</v>
      </c>
      <c r="J61" s="6">
        <f>J60+2880</f>
        <v>51360</v>
      </c>
      <c r="K61" s="6">
        <v>0.34</v>
      </c>
      <c r="O61" s="6" t="s">
        <v>100</v>
      </c>
      <c r="P61" s="6">
        <f>P60+2880</f>
        <v>51330</v>
      </c>
      <c r="Q61" s="6">
        <v>0.35</v>
      </c>
      <c r="R61" s="6">
        <v>0.3</v>
      </c>
    </row>
    <row r="62" spans="9:18" x14ac:dyDescent="0.25">
      <c r="I62" s="1" t="s">
        <v>102</v>
      </c>
      <c r="J62" s="1">
        <f>J61+5760</f>
        <v>57120</v>
      </c>
      <c r="K62" s="1">
        <v>0.35</v>
      </c>
      <c r="O62" s="1" t="s">
        <v>102</v>
      </c>
      <c r="P62" s="1">
        <f>P61+5760</f>
        <v>57090</v>
      </c>
      <c r="Q62" s="1">
        <v>0.36</v>
      </c>
      <c r="R62" s="1">
        <v>0.31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3E5A0-6FFA-403E-86EB-7D746B4C0C39}">
  <dimension ref="A1:U15"/>
  <sheetViews>
    <sheetView zoomScale="70" zoomScaleNormal="70" workbookViewId="0">
      <selection activeCell="O17" sqref="O17"/>
    </sheetView>
  </sheetViews>
  <sheetFormatPr defaultColWidth="9.109375" defaultRowHeight="17.399999999999999" x14ac:dyDescent="0.3"/>
  <cols>
    <col min="1" max="1" width="9.6640625" style="8" bestFit="1" customWidth="1"/>
    <col min="2" max="5" width="9.109375" style="8"/>
    <col min="6" max="6" width="9.33203125" style="8" bestFit="1" customWidth="1"/>
    <col min="7" max="16384" width="9.109375" style="8"/>
  </cols>
  <sheetData>
    <row r="1" spans="1:21" x14ac:dyDescent="0.3">
      <c r="D1" s="8">
        <v>1</v>
      </c>
      <c r="F1" s="8">
        <v>2</v>
      </c>
      <c r="H1" s="8">
        <v>3</v>
      </c>
      <c r="J1" s="8">
        <v>4</v>
      </c>
      <c r="L1" s="8">
        <v>5</v>
      </c>
      <c r="N1" s="8">
        <v>6</v>
      </c>
      <c r="P1" s="8">
        <v>7</v>
      </c>
      <c r="R1" s="8">
        <v>8</v>
      </c>
    </row>
    <row r="2" spans="1:21" x14ac:dyDescent="0.3">
      <c r="B2" s="8" t="s">
        <v>105</v>
      </c>
      <c r="D2" s="8" t="s">
        <v>106</v>
      </c>
      <c r="F2" s="8" t="s">
        <v>107</v>
      </c>
      <c r="H2" s="8" t="s">
        <v>108</v>
      </c>
      <c r="J2" s="8" t="s">
        <v>109</v>
      </c>
      <c r="L2" s="8" t="s">
        <v>110</v>
      </c>
      <c r="N2" s="8" t="s">
        <v>111</v>
      </c>
      <c r="P2" s="8" t="s">
        <v>2</v>
      </c>
      <c r="R2" s="8" t="s">
        <v>112</v>
      </c>
      <c r="T2" s="8" t="s">
        <v>113</v>
      </c>
    </row>
    <row r="3" spans="1:21" x14ac:dyDescent="0.3">
      <c r="B3" s="8">
        <v>0</v>
      </c>
      <c r="D3" s="8">
        <v>0.06</v>
      </c>
      <c r="E3" s="8">
        <v>0.08</v>
      </c>
      <c r="F3" s="8">
        <v>0.22</v>
      </c>
      <c r="G3" s="8">
        <v>0.18</v>
      </c>
      <c r="H3" s="8">
        <v>0.04</v>
      </c>
      <c r="I3" s="8">
        <v>0.23</v>
      </c>
      <c r="J3" s="8">
        <v>0.04</v>
      </c>
      <c r="K3" s="8">
        <v>0</v>
      </c>
      <c r="L3" s="8">
        <v>0.15</v>
      </c>
      <c r="M3" s="8">
        <v>0.04</v>
      </c>
      <c r="N3" s="8">
        <v>0.03</v>
      </c>
      <c r="O3" s="8">
        <v>0.04</v>
      </c>
      <c r="P3" s="8">
        <v>0.28000000000000003</v>
      </c>
      <c r="Q3" s="8">
        <v>0.16</v>
      </c>
      <c r="R3" s="8">
        <v>0.05</v>
      </c>
      <c r="S3" s="8">
        <v>0.02</v>
      </c>
      <c r="T3" s="8">
        <v>0.18</v>
      </c>
      <c r="U3" s="8">
        <v>0.08</v>
      </c>
    </row>
    <row r="4" spans="1:21" x14ac:dyDescent="0.3">
      <c r="B4" s="8">
        <v>2</v>
      </c>
      <c r="D4" s="8">
        <v>7.0000000000000007E-2</v>
      </c>
      <c r="E4" s="8">
        <v>0.09</v>
      </c>
      <c r="F4" s="8">
        <v>0.23499999999999999</v>
      </c>
      <c r="G4" s="8">
        <v>0.2</v>
      </c>
      <c r="H4" s="8">
        <v>0.05</v>
      </c>
      <c r="I4" s="8">
        <v>0.24</v>
      </c>
      <c r="J4" s="8">
        <v>0.05</v>
      </c>
      <c r="K4" s="8">
        <v>0.02</v>
      </c>
      <c r="L4" s="8">
        <v>0.15</v>
      </c>
      <c r="M4" s="8">
        <v>0.05</v>
      </c>
      <c r="N4" s="8">
        <v>0.04</v>
      </c>
      <c r="O4" s="8">
        <v>0.05</v>
      </c>
      <c r="P4" s="8">
        <v>0.28999999999999998</v>
      </c>
      <c r="Q4" s="8">
        <v>0.16</v>
      </c>
      <c r="R4" s="8">
        <v>7.0000000000000007E-2</v>
      </c>
      <c r="S4" s="8">
        <v>0.04</v>
      </c>
      <c r="T4" s="8">
        <v>0.19</v>
      </c>
      <c r="U4" s="8">
        <v>0.09</v>
      </c>
    </row>
    <row r="5" spans="1:21" x14ac:dyDescent="0.3">
      <c r="B5" s="8">
        <v>4</v>
      </c>
      <c r="D5" s="8">
        <v>7.0000000000000007E-2</v>
      </c>
      <c r="E5" s="8">
        <v>0.1</v>
      </c>
      <c r="F5" s="8">
        <v>0.25</v>
      </c>
      <c r="G5" s="8">
        <v>0.21</v>
      </c>
      <c r="H5" s="8">
        <v>0.05</v>
      </c>
      <c r="I5" s="9">
        <v>0.14000000000000001</v>
      </c>
      <c r="J5" s="8">
        <v>0.06</v>
      </c>
      <c r="K5" s="8">
        <v>0.03</v>
      </c>
      <c r="L5" s="8">
        <v>0.16</v>
      </c>
      <c r="M5" s="8">
        <v>0.05</v>
      </c>
      <c r="N5" s="8">
        <v>0.05</v>
      </c>
      <c r="O5" s="8">
        <v>7.0000000000000007E-2</v>
      </c>
      <c r="P5" s="8">
        <v>0.28999999999999998</v>
      </c>
      <c r="Q5" s="8">
        <v>0.17</v>
      </c>
      <c r="R5" s="8">
        <v>0.08</v>
      </c>
      <c r="S5" s="8">
        <v>0.05</v>
      </c>
      <c r="T5" s="8">
        <v>0.2</v>
      </c>
      <c r="U5" s="8">
        <v>0.11</v>
      </c>
    </row>
    <row r="6" spans="1:21" x14ac:dyDescent="0.3">
      <c r="B6" s="8">
        <v>6</v>
      </c>
      <c r="D6" s="8">
        <v>0.08</v>
      </c>
      <c r="E6" s="10">
        <v>0.1</v>
      </c>
      <c r="F6" s="8">
        <v>0.25</v>
      </c>
      <c r="G6" s="8">
        <v>0.21</v>
      </c>
      <c r="H6" s="8">
        <v>0.06</v>
      </c>
      <c r="I6" s="8">
        <v>0.15</v>
      </c>
      <c r="J6" s="8">
        <v>7.0000000000000007E-2</v>
      </c>
      <c r="K6" s="8">
        <v>0.03</v>
      </c>
      <c r="L6" s="8">
        <v>0.16</v>
      </c>
      <c r="M6" s="8">
        <v>0.06</v>
      </c>
      <c r="N6" s="8">
        <v>0.05</v>
      </c>
      <c r="O6" s="8">
        <v>0.08</v>
      </c>
      <c r="P6" s="8">
        <v>0.3</v>
      </c>
      <c r="Q6" s="8">
        <v>0.17</v>
      </c>
      <c r="R6" s="8">
        <v>0.08</v>
      </c>
      <c r="S6" s="8">
        <v>0.05</v>
      </c>
      <c r="T6" s="8">
        <v>0.2</v>
      </c>
      <c r="U6" s="8">
        <v>0.12</v>
      </c>
    </row>
    <row r="7" spans="1:21" x14ac:dyDescent="0.3">
      <c r="B7" s="8" t="s">
        <v>114</v>
      </c>
      <c r="D7" s="8">
        <v>0.1</v>
      </c>
      <c r="E7" s="10">
        <v>0.15</v>
      </c>
      <c r="F7" s="8">
        <v>0.28000000000000003</v>
      </c>
      <c r="G7" s="8">
        <v>0.24</v>
      </c>
      <c r="H7" s="8">
        <v>0.09</v>
      </c>
      <c r="I7" s="10">
        <v>0.24</v>
      </c>
      <c r="J7" s="8">
        <v>0.12</v>
      </c>
      <c r="K7" s="8">
        <v>0.08</v>
      </c>
      <c r="L7" s="8">
        <v>0.2</v>
      </c>
      <c r="M7" s="8">
        <v>0.09</v>
      </c>
      <c r="N7" s="8">
        <v>0.08</v>
      </c>
      <c r="O7" s="10">
        <v>0.17</v>
      </c>
      <c r="P7" s="8">
        <v>0.33</v>
      </c>
      <c r="Q7" s="8">
        <v>0.21</v>
      </c>
      <c r="R7" s="8">
        <v>0.12</v>
      </c>
      <c r="S7" s="8">
        <v>0.09</v>
      </c>
      <c r="T7" s="8">
        <v>0.24</v>
      </c>
      <c r="U7" s="10">
        <v>0.21</v>
      </c>
    </row>
    <row r="8" spans="1:21" x14ac:dyDescent="0.3">
      <c r="B8" s="8" t="s">
        <v>115</v>
      </c>
      <c r="D8" s="8">
        <v>0.12</v>
      </c>
      <c r="E8" s="8">
        <v>0.17</v>
      </c>
      <c r="F8" s="8">
        <v>0.31</v>
      </c>
      <c r="G8" s="8">
        <v>0.24</v>
      </c>
      <c r="H8" s="8">
        <v>0.1</v>
      </c>
      <c r="I8" s="8">
        <v>0.28999999999999998</v>
      </c>
      <c r="J8" s="8">
        <v>0.14000000000000001</v>
      </c>
      <c r="K8" s="8">
        <v>0.11</v>
      </c>
      <c r="L8" s="8">
        <v>0.22</v>
      </c>
      <c r="M8" s="8">
        <v>0.1</v>
      </c>
      <c r="N8" s="8">
        <v>0.1</v>
      </c>
      <c r="O8" s="8">
        <v>0.24</v>
      </c>
      <c r="P8" s="8">
        <v>0.35</v>
      </c>
      <c r="Q8" s="8">
        <v>0.23</v>
      </c>
      <c r="R8" s="8">
        <v>0.15</v>
      </c>
      <c r="S8" s="8">
        <v>0.12</v>
      </c>
      <c r="T8" s="8">
        <v>0.27</v>
      </c>
      <c r="U8" s="8">
        <v>0.24</v>
      </c>
    </row>
    <row r="9" spans="1:21" x14ac:dyDescent="0.3">
      <c r="B9" s="8" t="s">
        <v>116</v>
      </c>
      <c r="D9" s="8">
        <v>0.13</v>
      </c>
      <c r="E9" s="8">
        <v>0.19</v>
      </c>
      <c r="F9" s="8">
        <v>0.32</v>
      </c>
      <c r="G9" s="8">
        <v>0.25</v>
      </c>
      <c r="H9" s="8">
        <v>0.11</v>
      </c>
      <c r="I9" s="8">
        <v>0.32</v>
      </c>
      <c r="J9" s="8">
        <v>0.15</v>
      </c>
      <c r="K9" s="8">
        <v>0.12</v>
      </c>
      <c r="L9" s="8">
        <v>0.23</v>
      </c>
      <c r="M9" s="8">
        <v>0.11</v>
      </c>
      <c r="N9" s="8">
        <v>0.11</v>
      </c>
      <c r="O9" s="8">
        <v>0.26</v>
      </c>
      <c r="P9" s="8">
        <v>0.36</v>
      </c>
      <c r="Q9" s="8">
        <v>0.24</v>
      </c>
      <c r="R9" s="8">
        <v>0.16</v>
      </c>
      <c r="S9" s="8">
        <v>0.13</v>
      </c>
      <c r="T9" s="8">
        <v>0.28000000000000003</v>
      </c>
      <c r="U9" s="8">
        <v>0.27</v>
      </c>
    </row>
    <row r="10" spans="1:21" x14ac:dyDescent="0.3">
      <c r="A10" s="11">
        <v>45278</v>
      </c>
      <c r="B10" s="8" t="s">
        <v>117</v>
      </c>
      <c r="D10" s="8">
        <v>0.14000000000000001</v>
      </c>
      <c r="E10" s="8">
        <v>0.22</v>
      </c>
      <c r="F10" s="8">
        <v>0.33</v>
      </c>
      <c r="G10" s="8">
        <v>0.27</v>
      </c>
      <c r="H10" s="8">
        <v>0.12</v>
      </c>
      <c r="I10" s="8">
        <v>0.38</v>
      </c>
      <c r="J10" s="8">
        <v>0.18</v>
      </c>
      <c r="K10" s="8">
        <v>0.14000000000000001</v>
      </c>
      <c r="L10" s="8">
        <v>0.24</v>
      </c>
      <c r="M10" s="8">
        <v>0.13</v>
      </c>
      <c r="N10" s="8">
        <v>0.14000000000000001</v>
      </c>
      <c r="O10" s="8">
        <v>0.31</v>
      </c>
      <c r="P10" s="8">
        <v>0.37</v>
      </c>
      <c r="Q10" s="8">
        <v>0.26</v>
      </c>
      <c r="R10" s="8">
        <v>0.19</v>
      </c>
      <c r="S10" s="8">
        <v>0.16</v>
      </c>
      <c r="T10" s="8">
        <v>0.28999999999999998</v>
      </c>
      <c r="U10" s="8">
        <v>0.3</v>
      </c>
    </row>
    <row r="11" spans="1:21" x14ac:dyDescent="0.3">
      <c r="A11" s="11"/>
      <c r="B11" s="8" t="s">
        <v>118</v>
      </c>
      <c r="D11" s="8">
        <v>0.15</v>
      </c>
      <c r="E11" s="8">
        <v>0.24</v>
      </c>
      <c r="F11" s="8">
        <v>0.35</v>
      </c>
      <c r="G11" s="8">
        <v>0.28999999999999998</v>
      </c>
      <c r="H11" s="8">
        <v>0.13</v>
      </c>
      <c r="I11" s="8">
        <v>0.4</v>
      </c>
      <c r="J11" s="8">
        <v>0.2</v>
      </c>
      <c r="K11" s="8">
        <v>0.16</v>
      </c>
      <c r="L11" s="8">
        <v>0.25</v>
      </c>
      <c r="M11" s="8">
        <v>0.13</v>
      </c>
      <c r="N11" s="8">
        <v>0.15</v>
      </c>
      <c r="O11" s="8">
        <v>0.33</v>
      </c>
      <c r="P11" s="8">
        <v>0.37</v>
      </c>
      <c r="Q11" s="8">
        <v>0.26</v>
      </c>
      <c r="R11" s="8">
        <v>0.2</v>
      </c>
      <c r="S11" s="8">
        <v>0.18</v>
      </c>
      <c r="T11" s="8">
        <v>0.3</v>
      </c>
      <c r="U11" s="8">
        <v>0.31</v>
      </c>
    </row>
    <row r="12" spans="1:21" x14ac:dyDescent="0.3">
      <c r="B12" s="8" t="s">
        <v>119</v>
      </c>
      <c r="D12" s="8">
        <v>0.18</v>
      </c>
      <c r="E12" s="8">
        <v>0.27</v>
      </c>
      <c r="F12" s="8">
        <v>0.37</v>
      </c>
      <c r="G12" s="8">
        <v>0.31</v>
      </c>
      <c r="H12" s="8">
        <v>0.15</v>
      </c>
      <c r="I12" s="8">
        <v>0.42</v>
      </c>
      <c r="J12" s="8">
        <v>0.22</v>
      </c>
      <c r="K12" s="8">
        <v>0.17</v>
      </c>
      <c r="L12" s="8">
        <v>0.27</v>
      </c>
      <c r="M12" s="8">
        <v>0.15</v>
      </c>
      <c r="N12" s="8">
        <v>0.17</v>
      </c>
      <c r="O12" s="8">
        <v>0.35</v>
      </c>
      <c r="P12" s="8">
        <v>0.4</v>
      </c>
      <c r="Q12" s="8">
        <v>0.28000000000000003</v>
      </c>
      <c r="R12" s="8">
        <v>0.22</v>
      </c>
      <c r="S12" s="8">
        <v>0.2</v>
      </c>
      <c r="T12" s="8">
        <v>0.32</v>
      </c>
      <c r="U12" s="8">
        <v>0.34</v>
      </c>
    </row>
    <row r="13" spans="1:21" x14ac:dyDescent="0.3">
      <c r="B13" s="8" t="s">
        <v>120</v>
      </c>
      <c r="D13" s="8">
        <v>0.19</v>
      </c>
      <c r="E13" s="8">
        <v>0.28000000000000003</v>
      </c>
      <c r="F13" s="8">
        <v>0.37</v>
      </c>
      <c r="G13" s="8">
        <v>0.32</v>
      </c>
      <c r="H13" s="8">
        <v>0.16</v>
      </c>
      <c r="I13" s="8">
        <v>0.43</v>
      </c>
      <c r="J13" s="8">
        <v>0.23</v>
      </c>
      <c r="K13" s="8">
        <v>0.18</v>
      </c>
      <c r="L13" s="8">
        <v>0.28000000000000003</v>
      </c>
      <c r="M13" s="8">
        <v>0.16</v>
      </c>
      <c r="N13" s="8">
        <v>0.18</v>
      </c>
      <c r="O13" s="8">
        <v>0.35</v>
      </c>
      <c r="P13" s="8">
        <v>0.4</v>
      </c>
      <c r="Q13" s="8">
        <v>0.28999999999999998</v>
      </c>
      <c r="R13" s="8">
        <v>0.23</v>
      </c>
      <c r="S13" s="8">
        <v>0.21</v>
      </c>
      <c r="T13" s="8">
        <v>0.34</v>
      </c>
      <c r="U13" s="8">
        <v>0.34</v>
      </c>
    </row>
    <row r="14" spans="1:21" x14ac:dyDescent="0.3">
      <c r="B14" s="8" t="s">
        <v>121</v>
      </c>
      <c r="D14" s="8">
        <v>0.2</v>
      </c>
      <c r="E14" s="8">
        <v>0.3</v>
      </c>
      <c r="F14" s="8">
        <v>0.38</v>
      </c>
      <c r="G14" s="8">
        <v>0.34</v>
      </c>
      <c r="H14" s="8">
        <v>0.18</v>
      </c>
      <c r="I14" s="8">
        <v>0.44</v>
      </c>
      <c r="J14" s="8">
        <v>0.25</v>
      </c>
      <c r="K14" s="8">
        <v>0.19</v>
      </c>
      <c r="L14" s="8">
        <v>0.3</v>
      </c>
      <c r="M14" s="8">
        <v>0.17</v>
      </c>
      <c r="N14" s="8">
        <v>0.2</v>
      </c>
      <c r="O14" s="8">
        <v>0.37</v>
      </c>
      <c r="P14" s="8">
        <v>0.42</v>
      </c>
      <c r="Q14" s="8">
        <v>0.3</v>
      </c>
      <c r="R14" s="8">
        <v>0.24</v>
      </c>
      <c r="S14" s="8">
        <v>0.23</v>
      </c>
      <c r="T14" s="8">
        <v>0.35</v>
      </c>
      <c r="U14" s="8">
        <v>0.36</v>
      </c>
    </row>
    <row r="15" spans="1:21" x14ac:dyDescent="0.3">
      <c r="B15" s="8" t="s">
        <v>122</v>
      </c>
      <c r="D15" s="8">
        <v>0.22</v>
      </c>
      <c r="E15" s="8">
        <v>0.32</v>
      </c>
      <c r="F15" s="8">
        <v>0.39</v>
      </c>
      <c r="G15" s="8">
        <v>0.35</v>
      </c>
      <c r="H15" s="8">
        <v>0.19</v>
      </c>
      <c r="I15" s="8">
        <v>0.45</v>
      </c>
      <c r="J15" s="8">
        <v>0.27</v>
      </c>
      <c r="K15" s="8">
        <v>0.21</v>
      </c>
      <c r="L15" s="8">
        <v>0.32</v>
      </c>
      <c r="M15" s="8">
        <v>0.19</v>
      </c>
      <c r="N15" s="8">
        <v>0.22</v>
      </c>
      <c r="O15" s="8">
        <v>0.39</v>
      </c>
      <c r="P15" s="8">
        <v>0.43</v>
      </c>
      <c r="Q15" s="8">
        <v>0.32</v>
      </c>
      <c r="R15" s="8">
        <v>0.26</v>
      </c>
      <c r="S15" s="8">
        <v>0.24</v>
      </c>
      <c r="T15" s="8">
        <v>0.37</v>
      </c>
      <c r="U15" s="8">
        <v>0.37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6DD32-B3E6-4168-9E71-EBC94B081DC4}">
  <dimension ref="D2:AF14"/>
  <sheetViews>
    <sheetView tabSelected="1" topLeftCell="L40" zoomScale="130" zoomScaleNormal="130" workbookViewId="0">
      <selection activeCell="P57" sqref="P57"/>
    </sheetView>
  </sheetViews>
  <sheetFormatPr defaultRowHeight="14.4" x14ac:dyDescent="0.3"/>
  <cols>
    <col min="9" max="9" width="8.88671875" style="15"/>
    <col min="15" max="15" width="8.88671875" style="15"/>
    <col min="18" max="20" width="8.88671875" style="15"/>
    <col min="23" max="23" width="8.88671875" style="15"/>
    <col min="26" max="26" width="8.88671875" style="15"/>
    <col min="32" max="32" width="8.88671875" style="15"/>
  </cols>
  <sheetData>
    <row r="2" spans="4:32" x14ac:dyDescent="0.3">
      <c r="H2" t="s">
        <v>126</v>
      </c>
      <c r="K2" t="s">
        <v>113</v>
      </c>
      <c r="Q2" t="s">
        <v>2</v>
      </c>
      <c r="V2" t="s">
        <v>112</v>
      </c>
      <c r="Y2" t="s">
        <v>4</v>
      </c>
      <c r="AB2" t="s">
        <v>125</v>
      </c>
    </row>
    <row r="3" spans="4:32" x14ac:dyDescent="0.3">
      <c r="D3">
        <v>0</v>
      </c>
      <c r="E3">
        <v>0</v>
      </c>
      <c r="H3">
        <v>0.1</v>
      </c>
      <c r="I3" s="15">
        <v>0</v>
      </c>
      <c r="K3">
        <v>-0.03</v>
      </c>
      <c r="L3">
        <v>0.25</v>
      </c>
      <c r="M3">
        <v>0</v>
      </c>
      <c r="N3">
        <v>0</v>
      </c>
      <c r="O3" s="15">
        <v>0</v>
      </c>
      <c r="Q3">
        <v>0</v>
      </c>
      <c r="R3" s="15">
        <f>Q3/3</f>
        <v>0</v>
      </c>
      <c r="S3">
        <v>0</v>
      </c>
      <c r="T3" s="15">
        <f>S3/3</f>
        <v>0</v>
      </c>
      <c r="V3">
        <v>0.08</v>
      </c>
      <c r="W3" s="15">
        <v>0</v>
      </c>
      <c r="Y3">
        <v>0.02</v>
      </c>
      <c r="Z3" s="15">
        <v>0</v>
      </c>
      <c r="AB3">
        <v>0.18</v>
      </c>
      <c r="AC3">
        <v>-0.02</v>
      </c>
      <c r="AD3">
        <v>0</v>
      </c>
      <c r="AE3">
        <v>0</v>
      </c>
      <c r="AF3" s="15">
        <v>0</v>
      </c>
    </row>
    <row r="4" spans="4:32" x14ac:dyDescent="0.3">
      <c r="D4">
        <v>2</v>
      </c>
      <c r="E4">
        <f>D4/24</f>
        <v>8.3333333333333329E-2</v>
      </c>
      <c r="H4">
        <v>0.1</v>
      </c>
      <c r="I4" s="15">
        <f>(H4-0.1)/3</f>
        <v>0</v>
      </c>
      <c r="K4">
        <v>-0.02</v>
      </c>
      <c r="L4">
        <v>0.26</v>
      </c>
      <c r="M4">
        <f>K4+0.03</f>
        <v>9.9999999999999985E-3</v>
      </c>
      <c r="N4">
        <f>L4-0.25</f>
        <v>1.0000000000000009E-2</v>
      </c>
      <c r="O4" s="15">
        <f>AVERAGE(M4,N4)/3</f>
        <v>3.3333333333333344E-3</v>
      </c>
      <c r="Q4">
        <v>0</v>
      </c>
      <c r="R4" s="15">
        <f t="shared" ref="R4:T14" si="0">Q4/3</f>
        <v>0</v>
      </c>
      <c r="S4">
        <v>0</v>
      </c>
      <c r="T4" s="15">
        <f t="shared" si="0"/>
        <v>0</v>
      </c>
      <c r="V4">
        <v>0.09</v>
      </c>
      <c r="W4" s="15">
        <f>(V4-0.08)/3</f>
        <v>3.3333333333333318E-3</v>
      </c>
      <c r="Y4">
        <v>0.03</v>
      </c>
      <c r="Z4" s="15">
        <f>(Y4-0.02)/3</f>
        <v>3.3333333333333327E-3</v>
      </c>
      <c r="AB4">
        <v>0.18</v>
      </c>
      <c r="AC4">
        <v>-0.02</v>
      </c>
      <c r="AD4">
        <f>AB4-0.18</f>
        <v>0</v>
      </c>
      <c r="AE4">
        <f>AC4+0.02</f>
        <v>0</v>
      </c>
      <c r="AF4" s="15">
        <f>AVERAGE(AD4,AE4)/3</f>
        <v>0</v>
      </c>
    </row>
    <row r="5" spans="4:32" x14ac:dyDescent="0.3">
      <c r="D5">
        <v>4</v>
      </c>
      <c r="E5">
        <f>D5/24</f>
        <v>0.16666666666666666</v>
      </c>
      <c r="H5">
        <v>0.1</v>
      </c>
      <c r="I5" s="15">
        <f t="shared" ref="I5:I12" si="1">(H5-0.1)/3</f>
        <v>0</v>
      </c>
      <c r="K5">
        <v>-0.02</v>
      </c>
      <c r="L5">
        <v>0.26</v>
      </c>
      <c r="M5">
        <f t="shared" ref="M5:M14" si="2">K5+0.03</f>
        <v>9.9999999999999985E-3</v>
      </c>
      <c r="N5">
        <f t="shared" ref="N5:N14" si="3">L5-0.25</f>
        <v>1.0000000000000009E-2</v>
      </c>
      <c r="O5" s="15">
        <f t="shared" ref="O5:O14" si="4">AVERAGE(M5,N5)/3</f>
        <v>3.3333333333333344E-3</v>
      </c>
      <c r="Q5">
        <v>0</v>
      </c>
      <c r="R5" s="15">
        <f t="shared" si="0"/>
        <v>0</v>
      </c>
      <c r="S5">
        <v>0</v>
      </c>
      <c r="T5" s="15">
        <f t="shared" si="0"/>
        <v>0</v>
      </c>
      <c r="V5">
        <v>0.09</v>
      </c>
      <c r="W5" s="15">
        <f t="shared" ref="W5:W14" si="5">(V5-0.08)/3</f>
        <v>3.3333333333333318E-3</v>
      </c>
      <c r="Y5">
        <v>0.03</v>
      </c>
      <c r="Z5" s="15">
        <f t="shared" ref="Z5:Z14" si="6">(Y5-0.02)/3</f>
        <v>3.3333333333333327E-3</v>
      </c>
      <c r="AB5">
        <v>0.18</v>
      </c>
      <c r="AC5">
        <v>-0.02</v>
      </c>
      <c r="AD5">
        <f t="shared" ref="AD5:AD14" si="7">AB5-0.18</f>
        <v>0</v>
      </c>
      <c r="AE5">
        <f t="shared" ref="AE5:AE14" si="8">AC5+0.02</f>
        <v>0</v>
      </c>
      <c r="AF5" s="15">
        <f t="shared" ref="AF5:AF14" si="9">AVERAGE(AD5,AE5)/3</f>
        <v>0</v>
      </c>
    </row>
    <row r="6" spans="4:32" x14ac:dyDescent="0.3">
      <c r="D6">
        <v>6</v>
      </c>
      <c r="E6">
        <f>D6/24</f>
        <v>0.25</v>
      </c>
      <c r="H6">
        <v>0.1</v>
      </c>
      <c r="I6" s="15">
        <f t="shared" si="1"/>
        <v>0</v>
      </c>
      <c r="K6">
        <v>-0.02</v>
      </c>
      <c r="L6">
        <v>0.27</v>
      </c>
      <c r="M6">
        <f t="shared" si="2"/>
        <v>9.9999999999999985E-3</v>
      </c>
      <c r="N6">
        <f t="shared" si="3"/>
        <v>2.0000000000000018E-2</v>
      </c>
      <c r="O6" s="15">
        <f t="shared" si="4"/>
        <v>5.0000000000000027E-3</v>
      </c>
      <c r="Q6">
        <v>0.01</v>
      </c>
      <c r="R6" s="15">
        <f t="shared" si="0"/>
        <v>3.3333333333333335E-3</v>
      </c>
      <c r="S6">
        <v>0.01</v>
      </c>
      <c r="T6" s="15">
        <f t="shared" si="0"/>
        <v>3.3333333333333335E-3</v>
      </c>
      <c r="V6">
        <v>0.09</v>
      </c>
      <c r="W6" s="15">
        <f t="shared" si="5"/>
        <v>3.3333333333333318E-3</v>
      </c>
      <c r="Y6">
        <v>0.04</v>
      </c>
      <c r="Z6" s="15">
        <f t="shared" si="6"/>
        <v>6.6666666666666671E-3</v>
      </c>
      <c r="AB6">
        <v>0.18</v>
      </c>
      <c r="AC6">
        <v>-0.01</v>
      </c>
      <c r="AD6">
        <f t="shared" si="7"/>
        <v>0</v>
      </c>
      <c r="AE6">
        <f t="shared" si="8"/>
        <v>0.01</v>
      </c>
      <c r="AF6" s="15">
        <f t="shared" si="9"/>
        <v>1.6666666666666668E-3</v>
      </c>
    </row>
    <row r="7" spans="4:32" x14ac:dyDescent="0.3">
      <c r="D7" t="s">
        <v>114</v>
      </c>
      <c r="E7">
        <v>1</v>
      </c>
      <c r="H7">
        <v>0.115</v>
      </c>
      <c r="I7" s="15">
        <f t="shared" si="1"/>
        <v>5.0000000000000001E-3</v>
      </c>
      <c r="K7">
        <v>0.03</v>
      </c>
      <c r="L7">
        <v>0.34</v>
      </c>
      <c r="M7">
        <f t="shared" si="2"/>
        <v>0.06</v>
      </c>
      <c r="N7">
        <f t="shared" si="3"/>
        <v>9.0000000000000024E-2</v>
      </c>
      <c r="O7" s="15">
        <f t="shared" si="4"/>
        <v>2.5000000000000005E-2</v>
      </c>
      <c r="Q7">
        <v>0.06</v>
      </c>
      <c r="R7" s="15">
        <f t="shared" si="0"/>
        <v>0.02</v>
      </c>
      <c r="S7">
        <v>0.06</v>
      </c>
      <c r="T7" s="15">
        <f t="shared" si="0"/>
        <v>0.02</v>
      </c>
      <c r="V7">
        <v>0.15</v>
      </c>
      <c r="W7" s="15">
        <f t="shared" si="5"/>
        <v>2.3333333333333331E-2</v>
      </c>
      <c r="Y7">
        <v>0.08</v>
      </c>
      <c r="Z7" s="15">
        <f t="shared" si="6"/>
        <v>0.02</v>
      </c>
      <c r="AB7">
        <v>0.22</v>
      </c>
      <c r="AC7">
        <v>0.04</v>
      </c>
      <c r="AD7">
        <f t="shared" si="7"/>
        <v>4.0000000000000008E-2</v>
      </c>
      <c r="AE7">
        <f t="shared" si="8"/>
        <v>0.06</v>
      </c>
      <c r="AF7" s="15">
        <f t="shared" si="9"/>
        <v>1.6666666666666666E-2</v>
      </c>
    </row>
    <row r="8" spans="4:32" x14ac:dyDescent="0.3">
      <c r="D8" t="s">
        <v>116</v>
      </c>
      <c r="E8">
        <v>3</v>
      </c>
      <c r="H8">
        <v>0.13</v>
      </c>
      <c r="I8" s="15">
        <f t="shared" si="1"/>
        <v>0.01</v>
      </c>
      <c r="K8">
        <v>0.09</v>
      </c>
      <c r="L8">
        <v>0.39</v>
      </c>
      <c r="M8">
        <f t="shared" si="2"/>
        <v>0.12</v>
      </c>
      <c r="N8">
        <f t="shared" si="3"/>
        <v>0.14000000000000001</v>
      </c>
      <c r="O8" s="15">
        <f t="shared" si="4"/>
        <v>4.3333333333333335E-2</v>
      </c>
      <c r="Q8">
        <v>0.1</v>
      </c>
      <c r="R8" s="15">
        <f t="shared" si="0"/>
        <v>3.3333333333333333E-2</v>
      </c>
      <c r="S8">
        <v>0.11</v>
      </c>
      <c r="T8" s="15">
        <f t="shared" si="0"/>
        <v>3.6666666666666667E-2</v>
      </c>
      <c r="V8">
        <v>0.2</v>
      </c>
      <c r="W8" s="15">
        <f t="shared" si="5"/>
        <v>0.04</v>
      </c>
      <c r="Y8">
        <v>0.12</v>
      </c>
      <c r="Z8" s="15">
        <f t="shared" si="6"/>
        <v>3.3333333333333333E-2</v>
      </c>
      <c r="AB8">
        <v>0.27</v>
      </c>
      <c r="AC8">
        <v>0.08</v>
      </c>
      <c r="AD8">
        <f t="shared" si="7"/>
        <v>9.0000000000000024E-2</v>
      </c>
      <c r="AE8">
        <f t="shared" si="8"/>
        <v>0.1</v>
      </c>
      <c r="AF8" s="15">
        <f t="shared" si="9"/>
        <v>3.1666666666666669E-2</v>
      </c>
    </row>
    <row r="9" spans="4:32" x14ac:dyDescent="0.3">
      <c r="D9" t="s">
        <v>127</v>
      </c>
      <c r="E9">
        <v>5</v>
      </c>
      <c r="H9">
        <v>0.15</v>
      </c>
      <c r="I9" s="15">
        <f t="shared" si="1"/>
        <v>1.6666666666666663E-2</v>
      </c>
      <c r="K9">
        <v>0.11</v>
      </c>
      <c r="L9">
        <v>0.41</v>
      </c>
      <c r="M9">
        <f t="shared" si="2"/>
        <v>0.14000000000000001</v>
      </c>
      <c r="N9">
        <f t="shared" si="3"/>
        <v>0.15999999999999998</v>
      </c>
      <c r="O9" s="15">
        <f t="shared" si="4"/>
        <v>4.9999999999999996E-2</v>
      </c>
      <c r="Q9">
        <v>0.12</v>
      </c>
      <c r="R9" s="15">
        <f t="shared" si="0"/>
        <v>0.04</v>
      </c>
      <c r="S9">
        <v>0.13</v>
      </c>
      <c r="T9" s="15">
        <f t="shared" si="0"/>
        <v>4.3333333333333335E-2</v>
      </c>
      <c r="V9">
        <v>0.22</v>
      </c>
      <c r="W9" s="15">
        <f t="shared" si="5"/>
        <v>4.6666666666666669E-2</v>
      </c>
      <c r="Y9">
        <v>0.14000000000000001</v>
      </c>
      <c r="Z9" s="15">
        <f t="shared" si="6"/>
        <v>0.04</v>
      </c>
      <c r="AB9">
        <v>0.28999999999999998</v>
      </c>
      <c r="AC9">
        <v>0.1</v>
      </c>
      <c r="AD9">
        <f t="shared" si="7"/>
        <v>0.10999999999999999</v>
      </c>
      <c r="AE9">
        <f t="shared" si="8"/>
        <v>0.12000000000000001</v>
      </c>
      <c r="AF9" s="15">
        <f t="shared" si="9"/>
        <v>3.833333333333333E-2</v>
      </c>
    </row>
    <row r="10" spans="4:32" x14ac:dyDescent="0.3">
      <c r="D10" t="s">
        <v>117</v>
      </c>
      <c r="E10">
        <v>7</v>
      </c>
      <c r="H10">
        <v>0.16</v>
      </c>
      <c r="I10" s="15">
        <f t="shared" si="1"/>
        <v>0.02</v>
      </c>
      <c r="K10">
        <v>0.12</v>
      </c>
      <c r="L10">
        <v>0.42</v>
      </c>
      <c r="M10">
        <f t="shared" si="2"/>
        <v>0.15</v>
      </c>
      <c r="N10">
        <f t="shared" si="3"/>
        <v>0.16999999999999998</v>
      </c>
      <c r="O10" s="15">
        <f t="shared" si="4"/>
        <v>5.3333333333333323E-2</v>
      </c>
      <c r="Q10">
        <v>0.12</v>
      </c>
      <c r="R10" s="15">
        <f t="shared" si="0"/>
        <v>0.04</v>
      </c>
      <c r="S10">
        <v>0.14000000000000001</v>
      </c>
      <c r="T10" s="15">
        <f t="shared" si="0"/>
        <v>4.6666666666666669E-2</v>
      </c>
      <c r="V10">
        <v>0.23499999999999999</v>
      </c>
      <c r="W10" s="15">
        <f t="shared" si="5"/>
        <v>5.1666666666666659E-2</v>
      </c>
      <c r="Y10">
        <v>0.14499999999999999</v>
      </c>
      <c r="Z10" s="15">
        <f t="shared" si="6"/>
        <v>4.1666666666666664E-2</v>
      </c>
      <c r="AB10">
        <v>0.3</v>
      </c>
      <c r="AC10">
        <v>0.11</v>
      </c>
      <c r="AD10">
        <f t="shared" si="7"/>
        <v>0.12</v>
      </c>
      <c r="AE10">
        <f t="shared" si="8"/>
        <v>0.13</v>
      </c>
      <c r="AF10" s="15">
        <f t="shared" si="9"/>
        <v>4.1666666666666664E-2</v>
      </c>
    </row>
    <row r="11" spans="4:32" x14ac:dyDescent="0.3">
      <c r="D11" t="s">
        <v>128</v>
      </c>
      <c r="E11">
        <v>11</v>
      </c>
      <c r="H11">
        <v>0.18</v>
      </c>
      <c r="I11" s="15">
        <f t="shared" si="1"/>
        <v>2.6666666666666661E-2</v>
      </c>
      <c r="K11">
        <v>0.14000000000000001</v>
      </c>
      <c r="L11">
        <v>0.43</v>
      </c>
      <c r="M11">
        <f t="shared" si="2"/>
        <v>0.17</v>
      </c>
      <c r="N11">
        <f t="shared" si="3"/>
        <v>0.18</v>
      </c>
      <c r="O11" s="15">
        <f t="shared" si="4"/>
        <v>5.8333333333333327E-2</v>
      </c>
      <c r="Q11">
        <v>0.13</v>
      </c>
      <c r="R11" s="15">
        <f t="shared" si="0"/>
        <v>4.3333333333333335E-2</v>
      </c>
      <c r="S11">
        <v>0.16</v>
      </c>
      <c r="T11" s="15">
        <f t="shared" si="0"/>
        <v>5.3333333333333337E-2</v>
      </c>
      <c r="V11">
        <v>0.26</v>
      </c>
      <c r="W11" s="15">
        <f t="shared" si="5"/>
        <v>0.06</v>
      </c>
      <c r="Y11">
        <v>0.155</v>
      </c>
      <c r="Z11" s="15">
        <f t="shared" si="6"/>
        <v>4.5000000000000005E-2</v>
      </c>
      <c r="AB11">
        <v>0.32</v>
      </c>
      <c r="AC11">
        <v>0.13</v>
      </c>
      <c r="AD11">
        <f t="shared" si="7"/>
        <v>0.14000000000000001</v>
      </c>
      <c r="AE11">
        <f t="shared" si="8"/>
        <v>0.15</v>
      </c>
      <c r="AF11" s="15">
        <f t="shared" si="9"/>
        <v>4.8333333333333339E-2</v>
      </c>
    </row>
    <row r="12" spans="4:32" x14ac:dyDescent="0.3">
      <c r="D12" t="s">
        <v>119</v>
      </c>
      <c r="E12">
        <v>14</v>
      </c>
      <c r="H12">
        <v>0.19</v>
      </c>
      <c r="I12" s="15">
        <f t="shared" si="1"/>
        <v>0.03</v>
      </c>
      <c r="K12">
        <v>0.15</v>
      </c>
      <c r="L12">
        <v>0.44</v>
      </c>
      <c r="M12">
        <f t="shared" si="2"/>
        <v>0.18</v>
      </c>
      <c r="N12">
        <f t="shared" si="3"/>
        <v>0.19</v>
      </c>
      <c r="O12" s="15">
        <f t="shared" si="4"/>
        <v>6.1666666666666668E-2</v>
      </c>
      <c r="Q12">
        <v>0.13</v>
      </c>
      <c r="R12" s="15">
        <f t="shared" si="0"/>
        <v>4.3333333333333335E-2</v>
      </c>
      <c r="S12">
        <v>0.17</v>
      </c>
      <c r="T12" s="15">
        <f t="shared" si="0"/>
        <v>5.6666666666666671E-2</v>
      </c>
      <c r="V12">
        <v>0.27</v>
      </c>
      <c r="W12" s="15">
        <f t="shared" si="5"/>
        <v>6.3333333333333339E-2</v>
      </c>
      <c r="Y12">
        <v>0.16</v>
      </c>
      <c r="Z12" s="15">
        <f t="shared" si="6"/>
        <v>4.6666666666666669E-2</v>
      </c>
      <c r="AB12">
        <v>0.32500000000000001</v>
      </c>
      <c r="AC12">
        <v>0.14000000000000001</v>
      </c>
      <c r="AD12">
        <f t="shared" si="7"/>
        <v>0.14500000000000002</v>
      </c>
      <c r="AE12">
        <f t="shared" si="8"/>
        <v>0.16</v>
      </c>
      <c r="AF12" s="15">
        <f t="shared" si="9"/>
        <v>5.0833333333333341E-2</v>
      </c>
    </row>
    <row r="13" spans="4:32" s="16" customFormat="1" x14ac:dyDescent="0.3">
      <c r="E13" s="16">
        <v>21</v>
      </c>
      <c r="K13" s="16">
        <v>0.17</v>
      </c>
      <c r="L13" s="16">
        <v>0.46</v>
      </c>
      <c r="M13" s="16">
        <f t="shared" si="2"/>
        <v>0.2</v>
      </c>
      <c r="N13" s="16">
        <f t="shared" si="3"/>
        <v>0.21000000000000002</v>
      </c>
      <c r="O13" s="16">
        <f t="shared" si="4"/>
        <v>6.8333333333333343E-2</v>
      </c>
      <c r="S13" s="16">
        <v>0.19</v>
      </c>
      <c r="T13" s="16">
        <f t="shared" si="0"/>
        <v>6.3333333333333339E-2</v>
      </c>
      <c r="V13" s="16">
        <v>0.28999999999999998</v>
      </c>
      <c r="W13" s="16">
        <f t="shared" si="5"/>
        <v>6.9999999999999993E-2</v>
      </c>
      <c r="Y13" s="16">
        <v>0.18</v>
      </c>
      <c r="Z13" s="16">
        <f t="shared" si="6"/>
        <v>5.3333333333333337E-2</v>
      </c>
      <c r="AB13" s="16">
        <v>0.34499999999999997</v>
      </c>
      <c r="AC13" s="16">
        <v>0.16</v>
      </c>
      <c r="AD13" s="16">
        <f t="shared" si="7"/>
        <v>0.16499999999999998</v>
      </c>
      <c r="AE13" s="16">
        <f t="shared" si="8"/>
        <v>0.18</v>
      </c>
      <c r="AF13" s="16">
        <f t="shared" si="9"/>
        <v>5.7499999999999996E-2</v>
      </c>
    </row>
    <row r="14" spans="4:32" s="16" customFormat="1" x14ac:dyDescent="0.3">
      <c r="E14" s="16">
        <v>28</v>
      </c>
      <c r="K14" s="16">
        <v>0.18</v>
      </c>
      <c r="L14" s="16">
        <v>0.47</v>
      </c>
      <c r="M14" s="16">
        <f t="shared" si="2"/>
        <v>0.21</v>
      </c>
      <c r="N14" s="16">
        <f t="shared" si="3"/>
        <v>0.21999999999999997</v>
      </c>
      <c r="O14" s="16">
        <f t="shared" si="4"/>
        <v>7.1666666666666656E-2</v>
      </c>
      <c r="S14" s="16">
        <v>0.2</v>
      </c>
      <c r="T14" s="16">
        <f t="shared" si="0"/>
        <v>6.6666666666666666E-2</v>
      </c>
      <c r="V14" s="16">
        <v>0.3</v>
      </c>
      <c r="W14" s="16">
        <f t="shared" si="5"/>
        <v>7.333333333333332E-2</v>
      </c>
      <c r="Y14" s="16">
        <v>0.19</v>
      </c>
      <c r="Z14" s="16">
        <f t="shared" si="6"/>
        <v>5.6666666666666671E-2</v>
      </c>
      <c r="AB14" s="16">
        <v>0.36</v>
      </c>
      <c r="AC14" s="16">
        <v>0.17</v>
      </c>
      <c r="AD14" s="16">
        <f t="shared" si="7"/>
        <v>0.18</v>
      </c>
      <c r="AE14" s="16">
        <f t="shared" si="8"/>
        <v>0.19</v>
      </c>
      <c r="AF14" s="16">
        <f t="shared" si="9"/>
        <v>6.1666666666666668E-2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33999-E4B3-4774-9635-566034513052}">
  <dimension ref="A1:AZ28"/>
  <sheetViews>
    <sheetView topLeftCell="M1" zoomScale="70" zoomScaleNormal="70" workbookViewId="0">
      <selection activeCell="AC27" sqref="AC27"/>
    </sheetView>
  </sheetViews>
  <sheetFormatPr defaultColWidth="9.109375" defaultRowHeight="17.399999999999999" x14ac:dyDescent="0.3"/>
  <cols>
    <col min="1" max="1" width="9.6640625" style="8" bestFit="1" customWidth="1"/>
    <col min="2" max="8" width="9.109375" style="8"/>
    <col min="9" max="9" width="9.109375" style="12"/>
    <col min="10" max="10" width="9.33203125" style="8" bestFit="1" customWidth="1"/>
    <col min="11" max="16384" width="9.109375" style="8"/>
  </cols>
  <sheetData>
    <row r="1" spans="1:52" x14ac:dyDescent="0.3">
      <c r="D1" s="8">
        <v>1</v>
      </c>
      <c r="E1" s="13"/>
      <c r="F1" s="13"/>
      <c r="J1" s="8">
        <v>2</v>
      </c>
      <c r="N1" s="13"/>
      <c r="P1" s="8">
        <v>3</v>
      </c>
      <c r="Q1" s="13"/>
      <c r="T1" s="8">
        <v>4</v>
      </c>
      <c r="Y1" s="13"/>
      <c r="AA1" s="8">
        <v>5</v>
      </c>
      <c r="AE1" s="13"/>
      <c r="AG1" s="8">
        <v>6</v>
      </c>
      <c r="AH1" s="13"/>
      <c r="AK1" s="8">
        <v>7</v>
      </c>
      <c r="AO1" s="13"/>
      <c r="AQ1" s="8">
        <v>8</v>
      </c>
      <c r="AU1" s="13"/>
      <c r="AY1" s="13"/>
    </row>
    <row r="2" spans="1:52" x14ac:dyDescent="0.3">
      <c r="B2" s="8" t="s">
        <v>105</v>
      </c>
      <c r="D2" s="8" t="s">
        <v>106</v>
      </c>
      <c r="E2" s="13"/>
      <c r="F2" s="13"/>
      <c r="J2" s="8" t="s">
        <v>107</v>
      </c>
      <c r="L2" s="13"/>
      <c r="M2" s="13"/>
      <c r="N2" s="13"/>
      <c r="P2" s="8" t="s">
        <v>108</v>
      </c>
      <c r="Q2" s="13"/>
      <c r="T2" s="8" t="s">
        <v>109</v>
      </c>
      <c r="V2" s="13"/>
      <c r="W2" s="13"/>
      <c r="X2" s="13"/>
      <c r="Y2" s="13"/>
      <c r="AA2" s="8" t="s">
        <v>110</v>
      </c>
      <c r="AC2" s="13"/>
      <c r="AD2" s="13"/>
      <c r="AE2" s="13"/>
      <c r="AG2" s="8" t="s">
        <v>111</v>
      </c>
      <c r="AH2" s="13"/>
      <c r="AK2" s="8" t="s">
        <v>2</v>
      </c>
      <c r="AM2" s="13"/>
      <c r="AN2" s="13"/>
      <c r="AO2" s="13"/>
      <c r="AQ2" s="8" t="s">
        <v>112</v>
      </c>
      <c r="AS2" s="13"/>
      <c r="AT2" s="13"/>
      <c r="AU2" s="13"/>
      <c r="AX2" s="8" t="s">
        <v>113</v>
      </c>
      <c r="AY2" s="13"/>
    </row>
    <row r="3" spans="1:52" x14ac:dyDescent="0.3">
      <c r="B3" s="8">
        <v>0</v>
      </c>
      <c r="D3" s="8">
        <v>0.06</v>
      </c>
      <c r="E3" s="8">
        <f>(D3-0.06)/2</f>
        <v>0</v>
      </c>
      <c r="F3" s="13">
        <f t="shared" ref="F3:F12" si="0">E3*0.875</f>
        <v>0</v>
      </c>
      <c r="G3" s="8">
        <v>0.08</v>
      </c>
      <c r="J3" s="8">
        <v>0.22</v>
      </c>
      <c r="K3" s="8">
        <v>0.18</v>
      </c>
      <c r="L3" s="8">
        <f>(J3-0.22)/2</f>
        <v>0</v>
      </c>
      <c r="M3" s="8">
        <f>(K3-0.18)/2</f>
        <v>0</v>
      </c>
      <c r="N3" s="8">
        <f>(L3+M3)/2</f>
        <v>0</v>
      </c>
      <c r="P3" s="8">
        <v>0.04</v>
      </c>
      <c r="Q3" s="8">
        <f>(P3-0.04)/2</f>
        <v>0</v>
      </c>
      <c r="R3" s="8">
        <v>0.23</v>
      </c>
      <c r="T3" s="8">
        <v>0.04</v>
      </c>
      <c r="U3" s="8">
        <v>0</v>
      </c>
      <c r="V3" s="8">
        <f>(T3-0.04)/2</f>
        <v>0</v>
      </c>
      <c r="W3" s="8">
        <f>U3/2</f>
        <v>0</v>
      </c>
      <c r="X3" s="8">
        <f t="shared" ref="X3:X12" si="1">W3/1.167</f>
        <v>0</v>
      </c>
      <c r="Y3" s="8">
        <f>(V3+W3)/2</f>
        <v>0</v>
      </c>
      <c r="AA3" s="8">
        <v>0.15</v>
      </c>
      <c r="AB3" s="8">
        <v>0.04</v>
      </c>
      <c r="AC3" s="8">
        <f>(AA3-0.15)/2</f>
        <v>0</v>
      </c>
      <c r="AD3" s="8">
        <f>(AB3-0.04)/2</f>
        <v>0</v>
      </c>
      <c r="AE3" s="8">
        <f>(AC3+AD3)/2</f>
        <v>0</v>
      </c>
      <c r="AG3" s="8">
        <v>0.03</v>
      </c>
      <c r="AH3" s="8">
        <f>(AG3-0.03)/2</f>
        <v>0</v>
      </c>
      <c r="AJ3" s="8">
        <v>0.04</v>
      </c>
      <c r="AK3" s="8">
        <v>0.28000000000000003</v>
      </c>
      <c r="AL3" s="8">
        <v>0.16</v>
      </c>
      <c r="AM3" s="8">
        <f>(AK3-0.28)/2</f>
        <v>0</v>
      </c>
      <c r="AN3" s="8">
        <f>(AL3-0.16)/2</f>
        <v>0</v>
      </c>
      <c r="AO3" s="8">
        <f>(AM3+AN3)/2</f>
        <v>0</v>
      </c>
      <c r="AQ3" s="8">
        <v>0.05</v>
      </c>
      <c r="AR3" s="8">
        <v>0.02</v>
      </c>
      <c r="AS3" s="8">
        <f>(AQ3-0.05)/2</f>
        <v>0</v>
      </c>
      <c r="AT3" s="8">
        <f>(AR3-0.02)/2</f>
        <v>0</v>
      </c>
      <c r="AU3" s="8">
        <f>(AS3+AT3)/2</f>
        <v>0</v>
      </c>
      <c r="AX3" s="8">
        <v>0.18</v>
      </c>
      <c r="AY3" s="8">
        <f>(AX3-0.18)/2</f>
        <v>0</v>
      </c>
      <c r="AZ3" s="8">
        <v>0.08</v>
      </c>
    </row>
    <row r="4" spans="1:52" x14ac:dyDescent="0.3">
      <c r="A4" s="8">
        <v>2</v>
      </c>
      <c r="B4" s="8">
        <f>A4/24</f>
        <v>8.3333333333333329E-2</v>
      </c>
      <c r="D4" s="8">
        <v>7.0000000000000007E-2</v>
      </c>
      <c r="E4" s="8">
        <f t="shared" ref="E4:E13" si="2">(D4-0.06)/2</f>
        <v>5.0000000000000044E-3</v>
      </c>
      <c r="F4" s="13">
        <f t="shared" si="0"/>
        <v>4.3750000000000039E-3</v>
      </c>
      <c r="G4" s="8">
        <v>0.09</v>
      </c>
      <c r="J4" s="8">
        <v>0.23499999999999999</v>
      </c>
      <c r="K4" s="8">
        <v>0.2</v>
      </c>
      <c r="L4" s="8">
        <f t="shared" ref="L4:L13" si="3">(J4-0.22)/2</f>
        <v>7.4999999999999928E-3</v>
      </c>
      <c r="M4" s="8">
        <f t="shared" ref="M4:M13" si="4">(K4-0.18)/2</f>
        <v>1.0000000000000009E-2</v>
      </c>
      <c r="N4" s="8">
        <f t="shared" ref="N4:N13" si="5">(L4+M4)/2</f>
        <v>8.7500000000000008E-3</v>
      </c>
      <c r="P4" s="8">
        <v>0.05</v>
      </c>
      <c r="Q4" s="8">
        <f t="shared" ref="Q4:Q13" si="6">(P4-0.04)/2</f>
        <v>5.000000000000001E-3</v>
      </c>
      <c r="R4" s="8">
        <v>0.24</v>
      </c>
      <c r="T4" s="8">
        <v>0.05</v>
      </c>
      <c r="U4" s="8">
        <v>0.02</v>
      </c>
      <c r="V4" s="8">
        <f t="shared" ref="V4:V13" si="7">(T4-0.04)/2</f>
        <v>5.000000000000001E-3</v>
      </c>
      <c r="W4" s="8">
        <f t="shared" ref="W4:W13" si="8">U4/2</f>
        <v>0.01</v>
      </c>
      <c r="X4" s="8">
        <f t="shared" si="1"/>
        <v>8.5689802913453302E-3</v>
      </c>
      <c r="Y4" s="8">
        <f t="shared" ref="Y4:Y13" si="9">(V4+W4)/2</f>
        <v>7.5000000000000006E-3</v>
      </c>
      <c r="AA4" s="8">
        <v>0.15</v>
      </c>
      <c r="AB4" s="8">
        <v>0.05</v>
      </c>
      <c r="AC4" s="8">
        <f t="shared" ref="AC4:AC13" si="10">(AA4-0.15)/2</f>
        <v>0</v>
      </c>
      <c r="AD4" s="8">
        <f t="shared" ref="AD4:AD13" si="11">(AB4-0.04)/2</f>
        <v>5.000000000000001E-3</v>
      </c>
      <c r="AE4" s="8">
        <f t="shared" ref="AE4:AE13" si="12">(AC4+AD4)/2</f>
        <v>2.5000000000000005E-3</v>
      </c>
      <c r="AG4" s="8">
        <v>0.04</v>
      </c>
      <c r="AH4" s="8">
        <f t="shared" ref="AH4:AH13" si="13">(AG4-0.03)/2</f>
        <v>5.000000000000001E-3</v>
      </c>
      <c r="AJ4" s="8">
        <v>0.05</v>
      </c>
      <c r="AK4" s="8">
        <v>0.28999999999999998</v>
      </c>
      <c r="AL4" s="8">
        <v>0.16</v>
      </c>
      <c r="AM4" s="8">
        <f t="shared" ref="AM4:AM13" si="14">(AK4-0.28)/2</f>
        <v>4.9999999999999767E-3</v>
      </c>
      <c r="AN4" s="8">
        <f t="shared" ref="AN4:AN13" si="15">(AL4-0.16)/2</f>
        <v>0</v>
      </c>
      <c r="AO4" s="8">
        <f t="shared" ref="AO4:AO13" si="16">(AM4+AN4)/2</f>
        <v>2.4999999999999883E-3</v>
      </c>
      <c r="AQ4" s="8">
        <v>7.0000000000000007E-2</v>
      </c>
      <c r="AR4" s="8">
        <v>0.04</v>
      </c>
      <c r="AS4" s="8">
        <f t="shared" ref="AS4:AS13" si="17">(AQ4-0.05)/2</f>
        <v>1.0000000000000002E-2</v>
      </c>
      <c r="AT4" s="8">
        <f t="shared" ref="AT4:AT13" si="18">(AR4-0.02)/2</f>
        <v>0.01</v>
      </c>
      <c r="AU4" s="8">
        <f t="shared" ref="AU4:AU13" si="19">(AS4+AT4)/2</f>
        <v>1.0000000000000002E-2</v>
      </c>
      <c r="AX4" s="8">
        <v>0.19</v>
      </c>
      <c r="AY4" s="8">
        <f t="shared" ref="AY4:AY13" si="20">(AX4-0.18)/2</f>
        <v>5.0000000000000044E-3</v>
      </c>
      <c r="AZ4" s="8">
        <v>0.09</v>
      </c>
    </row>
    <row r="5" spans="1:52" x14ac:dyDescent="0.3">
      <c r="A5" s="8">
        <v>4</v>
      </c>
      <c r="B5" s="8">
        <f>A5/24</f>
        <v>0.16666666666666666</v>
      </c>
      <c r="D5" s="8">
        <v>7.0000000000000007E-2</v>
      </c>
      <c r="E5" s="8">
        <f t="shared" si="2"/>
        <v>5.0000000000000044E-3</v>
      </c>
      <c r="F5" s="13">
        <f t="shared" si="0"/>
        <v>4.3750000000000039E-3</v>
      </c>
      <c r="G5" s="8">
        <v>0.1</v>
      </c>
      <c r="J5" s="8">
        <v>0.25</v>
      </c>
      <c r="K5" s="8">
        <v>0.21</v>
      </c>
      <c r="L5" s="8">
        <f t="shared" si="3"/>
        <v>1.4999999999999999E-2</v>
      </c>
      <c r="M5" s="8">
        <f t="shared" si="4"/>
        <v>1.4999999999999999E-2</v>
      </c>
      <c r="N5" s="8">
        <f t="shared" si="5"/>
        <v>1.4999999999999999E-2</v>
      </c>
      <c r="P5" s="8">
        <v>0.05</v>
      </c>
      <c r="Q5" s="8">
        <f t="shared" si="6"/>
        <v>5.000000000000001E-3</v>
      </c>
      <c r="R5" s="9">
        <v>0.14000000000000001</v>
      </c>
      <c r="S5" s="14"/>
      <c r="T5" s="8">
        <v>0.06</v>
      </c>
      <c r="U5" s="8">
        <v>0.03</v>
      </c>
      <c r="V5" s="8">
        <f t="shared" si="7"/>
        <v>9.9999999999999985E-3</v>
      </c>
      <c r="W5" s="8">
        <f t="shared" si="8"/>
        <v>1.4999999999999999E-2</v>
      </c>
      <c r="X5" s="8">
        <f t="shared" si="1"/>
        <v>1.2853470437017993E-2</v>
      </c>
      <c r="Y5" s="8">
        <f t="shared" si="9"/>
        <v>1.2499999999999999E-2</v>
      </c>
      <c r="AA5" s="8">
        <v>0.16</v>
      </c>
      <c r="AB5" s="8">
        <v>0.05</v>
      </c>
      <c r="AC5" s="8">
        <f t="shared" si="10"/>
        <v>5.0000000000000044E-3</v>
      </c>
      <c r="AD5" s="8">
        <f t="shared" si="11"/>
        <v>5.000000000000001E-3</v>
      </c>
      <c r="AE5" s="8">
        <f t="shared" si="12"/>
        <v>5.0000000000000027E-3</v>
      </c>
      <c r="AG5" s="8">
        <v>0.05</v>
      </c>
      <c r="AH5" s="8">
        <f t="shared" si="13"/>
        <v>1.0000000000000002E-2</v>
      </c>
      <c r="AJ5" s="8">
        <v>7.0000000000000007E-2</v>
      </c>
      <c r="AK5" s="8">
        <v>0.28999999999999998</v>
      </c>
      <c r="AL5" s="8">
        <v>0.17</v>
      </c>
      <c r="AM5" s="8">
        <f t="shared" si="14"/>
        <v>4.9999999999999767E-3</v>
      </c>
      <c r="AN5" s="8">
        <f t="shared" si="15"/>
        <v>5.0000000000000044E-3</v>
      </c>
      <c r="AO5" s="8">
        <f t="shared" si="16"/>
        <v>4.9999999999999906E-3</v>
      </c>
      <c r="AQ5" s="8">
        <v>0.08</v>
      </c>
      <c r="AR5" s="8">
        <v>0.05</v>
      </c>
      <c r="AS5" s="8">
        <f t="shared" si="17"/>
        <v>1.4999999999999999E-2</v>
      </c>
      <c r="AT5" s="8">
        <f t="shared" si="18"/>
        <v>1.5000000000000001E-2</v>
      </c>
      <c r="AU5" s="8">
        <f t="shared" si="19"/>
        <v>1.4999999999999999E-2</v>
      </c>
      <c r="AX5" s="8">
        <v>0.2</v>
      </c>
      <c r="AY5" s="8">
        <f t="shared" si="20"/>
        <v>1.0000000000000009E-2</v>
      </c>
      <c r="AZ5" s="8">
        <v>0.11</v>
      </c>
    </row>
    <row r="6" spans="1:52" x14ac:dyDescent="0.3">
      <c r="A6" s="8">
        <v>6</v>
      </c>
      <c r="B6" s="8">
        <f>A6/24</f>
        <v>0.25</v>
      </c>
      <c r="D6" s="8">
        <v>0.08</v>
      </c>
      <c r="E6" s="8">
        <f t="shared" si="2"/>
        <v>1.0000000000000002E-2</v>
      </c>
      <c r="F6" s="13">
        <f t="shared" si="0"/>
        <v>8.7500000000000008E-3</v>
      </c>
      <c r="G6" s="10">
        <v>0.1</v>
      </c>
      <c r="H6" s="10"/>
      <c r="J6" s="8">
        <v>0.25</v>
      </c>
      <c r="K6" s="8">
        <v>0.21</v>
      </c>
      <c r="L6" s="8">
        <f t="shared" si="3"/>
        <v>1.4999999999999999E-2</v>
      </c>
      <c r="M6" s="8">
        <f t="shared" si="4"/>
        <v>1.4999999999999999E-2</v>
      </c>
      <c r="N6" s="8">
        <f t="shared" si="5"/>
        <v>1.4999999999999999E-2</v>
      </c>
      <c r="P6" s="8">
        <v>0.06</v>
      </c>
      <c r="Q6" s="8">
        <f t="shared" si="6"/>
        <v>9.9999999999999985E-3</v>
      </c>
      <c r="R6" s="8">
        <v>0.15</v>
      </c>
      <c r="T6" s="8">
        <v>7.0000000000000007E-2</v>
      </c>
      <c r="U6" s="8">
        <v>0.03</v>
      </c>
      <c r="V6" s="8">
        <f t="shared" si="7"/>
        <v>1.5000000000000003E-2</v>
      </c>
      <c r="W6" s="8">
        <f t="shared" si="8"/>
        <v>1.4999999999999999E-2</v>
      </c>
      <c r="X6" s="8">
        <f t="shared" si="1"/>
        <v>1.2853470437017993E-2</v>
      </c>
      <c r="Y6" s="8">
        <f t="shared" si="9"/>
        <v>1.5000000000000001E-2</v>
      </c>
      <c r="AA6" s="8">
        <v>0.16</v>
      </c>
      <c r="AB6" s="8">
        <v>0.06</v>
      </c>
      <c r="AC6" s="8">
        <f t="shared" si="10"/>
        <v>5.0000000000000044E-3</v>
      </c>
      <c r="AD6" s="8">
        <f t="shared" si="11"/>
        <v>9.9999999999999985E-3</v>
      </c>
      <c r="AE6" s="8">
        <f t="shared" si="12"/>
        <v>7.5000000000000015E-3</v>
      </c>
      <c r="AG6" s="8">
        <v>0.05</v>
      </c>
      <c r="AH6" s="8">
        <f t="shared" si="13"/>
        <v>1.0000000000000002E-2</v>
      </c>
      <c r="AJ6" s="8">
        <v>0.08</v>
      </c>
      <c r="AK6" s="8">
        <v>0.3</v>
      </c>
      <c r="AL6" s="8">
        <v>0.17</v>
      </c>
      <c r="AM6" s="8">
        <f t="shared" si="14"/>
        <v>9.9999999999999811E-3</v>
      </c>
      <c r="AN6" s="8">
        <f t="shared" si="15"/>
        <v>5.0000000000000044E-3</v>
      </c>
      <c r="AO6" s="8">
        <f t="shared" si="16"/>
        <v>7.4999999999999928E-3</v>
      </c>
      <c r="AQ6" s="8">
        <v>0.08</v>
      </c>
      <c r="AR6" s="8">
        <v>0.05</v>
      </c>
      <c r="AS6" s="8">
        <f t="shared" si="17"/>
        <v>1.4999999999999999E-2</v>
      </c>
      <c r="AT6" s="8">
        <f t="shared" si="18"/>
        <v>1.5000000000000001E-2</v>
      </c>
      <c r="AU6" s="8">
        <f t="shared" si="19"/>
        <v>1.4999999999999999E-2</v>
      </c>
      <c r="AX6" s="8">
        <v>0.2</v>
      </c>
      <c r="AY6" s="8">
        <f t="shared" si="20"/>
        <v>1.0000000000000009E-2</v>
      </c>
      <c r="AZ6" s="8">
        <v>0.12</v>
      </c>
    </row>
    <row r="7" spans="1:52" x14ac:dyDescent="0.3">
      <c r="A7" s="8" t="s">
        <v>114</v>
      </c>
      <c r="B7" s="8">
        <v>1</v>
      </c>
      <c r="D7" s="8">
        <v>0.1</v>
      </c>
      <c r="E7" s="8">
        <f t="shared" si="2"/>
        <v>2.0000000000000004E-2</v>
      </c>
      <c r="F7" s="13">
        <f t="shared" si="0"/>
        <v>1.7500000000000002E-2</v>
      </c>
      <c r="G7" s="10">
        <v>0.15</v>
      </c>
      <c r="H7" s="10"/>
      <c r="J7" s="8">
        <v>0.28000000000000003</v>
      </c>
      <c r="K7" s="8">
        <v>0.24</v>
      </c>
      <c r="L7" s="8">
        <f t="shared" si="3"/>
        <v>3.0000000000000013E-2</v>
      </c>
      <c r="M7" s="8">
        <f t="shared" si="4"/>
        <v>0.03</v>
      </c>
      <c r="N7" s="8">
        <f t="shared" si="5"/>
        <v>3.0000000000000006E-2</v>
      </c>
      <c r="P7" s="8">
        <v>0.09</v>
      </c>
      <c r="Q7" s="8">
        <f t="shared" si="6"/>
        <v>2.4999999999999998E-2</v>
      </c>
      <c r="R7" s="10">
        <v>0.24</v>
      </c>
      <c r="T7" s="8">
        <v>0.12</v>
      </c>
      <c r="U7" s="8">
        <v>0.08</v>
      </c>
      <c r="V7" s="8">
        <f t="shared" si="7"/>
        <v>3.9999999999999994E-2</v>
      </c>
      <c r="W7" s="8">
        <f t="shared" si="8"/>
        <v>0.04</v>
      </c>
      <c r="X7" s="8">
        <f t="shared" si="1"/>
        <v>3.4275921165381321E-2</v>
      </c>
      <c r="Y7" s="8">
        <f t="shared" si="9"/>
        <v>3.9999999999999994E-2</v>
      </c>
      <c r="AA7" s="8">
        <v>0.2</v>
      </c>
      <c r="AB7" s="8">
        <v>0.09</v>
      </c>
      <c r="AC7" s="8">
        <f t="shared" si="10"/>
        <v>2.5000000000000008E-2</v>
      </c>
      <c r="AD7" s="8">
        <f t="shared" si="11"/>
        <v>2.4999999999999998E-2</v>
      </c>
      <c r="AE7" s="8">
        <f t="shared" si="12"/>
        <v>2.5000000000000001E-2</v>
      </c>
      <c r="AG7" s="8">
        <v>0.08</v>
      </c>
      <c r="AH7" s="8">
        <f t="shared" si="13"/>
        <v>2.5000000000000001E-2</v>
      </c>
      <c r="AJ7" s="10">
        <v>0.17</v>
      </c>
      <c r="AK7" s="8">
        <v>0.33</v>
      </c>
      <c r="AL7" s="8">
        <v>0.21</v>
      </c>
      <c r="AM7" s="8">
        <f t="shared" si="14"/>
        <v>2.4999999999999994E-2</v>
      </c>
      <c r="AN7" s="8">
        <f t="shared" si="15"/>
        <v>2.4999999999999994E-2</v>
      </c>
      <c r="AO7" s="8">
        <f t="shared" si="16"/>
        <v>2.4999999999999994E-2</v>
      </c>
      <c r="AQ7" s="8">
        <v>0.12</v>
      </c>
      <c r="AR7" s="8">
        <v>0.09</v>
      </c>
      <c r="AS7" s="8">
        <f t="shared" si="17"/>
        <v>3.4999999999999996E-2</v>
      </c>
      <c r="AT7" s="8">
        <f t="shared" si="18"/>
        <v>3.4999999999999996E-2</v>
      </c>
      <c r="AU7" s="8">
        <f t="shared" si="19"/>
        <v>3.4999999999999996E-2</v>
      </c>
      <c r="AX7" s="8">
        <v>0.24</v>
      </c>
      <c r="AY7" s="8">
        <f t="shared" si="20"/>
        <v>0.03</v>
      </c>
      <c r="AZ7" s="10">
        <v>0.21</v>
      </c>
    </row>
    <row r="8" spans="1:52" x14ac:dyDescent="0.3">
      <c r="A8" s="8" t="s">
        <v>115</v>
      </c>
      <c r="B8" s="8">
        <v>2</v>
      </c>
      <c r="D8" s="8">
        <v>0.12</v>
      </c>
      <c r="E8" s="8">
        <f t="shared" si="2"/>
        <v>0.03</v>
      </c>
      <c r="F8" s="13">
        <f t="shared" si="0"/>
        <v>2.6249999999999999E-2</v>
      </c>
      <c r="G8" s="8">
        <v>0.17</v>
      </c>
      <c r="J8" s="8">
        <v>0.31</v>
      </c>
      <c r="K8" s="8">
        <v>0.24</v>
      </c>
      <c r="L8" s="8">
        <f t="shared" si="3"/>
        <v>4.4999999999999998E-2</v>
      </c>
      <c r="M8" s="8">
        <f t="shared" si="4"/>
        <v>0.03</v>
      </c>
      <c r="N8" s="8">
        <f t="shared" si="5"/>
        <v>3.7499999999999999E-2</v>
      </c>
      <c r="P8" s="8">
        <v>0.1</v>
      </c>
      <c r="Q8" s="8">
        <f t="shared" si="6"/>
        <v>3.0000000000000002E-2</v>
      </c>
      <c r="R8" s="8">
        <v>0.28999999999999998</v>
      </c>
      <c r="T8" s="8">
        <v>0.14000000000000001</v>
      </c>
      <c r="U8" s="8">
        <v>0.11</v>
      </c>
      <c r="V8" s="8">
        <f t="shared" si="7"/>
        <v>0.05</v>
      </c>
      <c r="W8" s="8">
        <f t="shared" si="8"/>
        <v>5.5E-2</v>
      </c>
      <c r="X8" s="8">
        <f t="shared" si="1"/>
        <v>4.7129391602399311E-2</v>
      </c>
      <c r="Y8" s="8">
        <f t="shared" si="9"/>
        <v>5.2500000000000005E-2</v>
      </c>
      <c r="AA8" s="8">
        <v>0.22</v>
      </c>
      <c r="AB8" s="8">
        <v>0.1</v>
      </c>
      <c r="AC8" s="8">
        <f t="shared" si="10"/>
        <v>3.5000000000000003E-2</v>
      </c>
      <c r="AD8" s="8">
        <f t="shared" si="11"/>
        <v>3.0000000000000002E-2</v>
      </c>
      <c r="AE8" s="8">
        <f t="shared" si="12"/>
        <v>3.2500000000000001E-2</v>
      </c>
      <c r="AG8" s="8">
        <v>0.1</v>
      </c>
      <c r="AH8" s="8">
        <f t="shared" si="13"/>
        <v>3.5000000000000003E-2</v>
      </c>
      <c r="AJ8" s="8">
        <v>0.24</v>
      </c>
      <c r="AK8" s="8">
        <v>0.35</v>
      </c>
      <c r="AL8" s="8">
        <v>0.23</v>
      </c>
      <c r="AM8" s="8">
        <f t="shared" si="14"/>
        <v>3.4999999999999976E-2</v>
      </c>
      <c r="AN8" s="8">
        <f t="shared" si="15"/>
        <v>3.5000000000000003E-2</v>
      </c>
      <c r="AO8" s="8">
        <f t="shared" si="16"/>
        <v>3.4999999999999989E-2</v>
      </c>
      <c r="AQ8" s="8">
        <v>0.15</v>
      </c>
      <c r="AR8" s="8">
        <v>0.12</v>
      </c>
      <c r="AS8" s="8">
        <f t="shared" si="17"/>
        <v>4.9999999999999996E-2</v>
      </c>
      <c r="AT8" s="8">
        <f t="shared" si="18"/>
        <v>4.9999999999999996E-2</v>
      </c>
      <c r="AU8" s="8">
        <f t="shared" si="19"/>
        <v>4.9999999999999996E-2</v>
      </c>
      <c r="AX8" s="8">
        <v>0.27</v>
      </c>
      <c r="AY8" s="8">
        <f t="shared" si="20"/>
        <v>4.5000000000000012E-2</v>
      </c>
      <c r="AZ8" s="8">
        <v>0.24</v>
      </c>
    </row>
    <row r="9" spans="1:52" x14ac:dyDescent="0.3">
      <c r="A9" s="8" t="s">
        <v>116</v>
      </c>
      <c r="B9" s="8">
        <v>3</v>
      </c>
      <c r="D9" s="8">
        <v>0.13</v>
      </c>
      <c r="E9" s="8">
        <f t="shared" si="2"/>
        <v>3.5000000000000003E-2</v>
      </c>
      <c r="F9" s="13">
        <f t="shared" si="0"/>
        <v>3.0625000000000003E-2</v>
      </c>
      <c r="G9" s="8">
        <v>0.19</v>
      </c>
      <c r="J9" s="8">
        <v>0.32</v>
      </c>
      <c r="K9" s="8">
        <v>0.25</v>
      </c>
      <c r="L9" s="8">
        <f t="shared" si="3"/>
        <v>0.05</v>
      </c>
      <c r="M9" s="8">
        <f t="shared" si="4"/>
        <v>3.5000000000000003E-2</v>
      </c>
      <c r="N9" s="8">
        <f t="shared" si="5"/>
        <v>4.2500000000000003E-2</v>
      </c>
      <c r="P9" s="8">
        <v>0.11</v>
      </c>
      <c r="Q9" s="8">
        <f t="shared" si="6"/>
        <v>3.5000000000000003E-2</v>
      </c>
      <c r="R9" s="8">
        <v>0.32</v>
      </c>
      <c r="T9" s="8">
        <v>0.15</v>
      </c>
      <c r="U9" s="8">
        <v>0.12</v>
      </c>
      <c r="V9" s="8">
        <f t="shared" si="7"/>
        <v>5.4999999999999993E-2</v>
      </c>
      <c r="W9" s="8">
        <f t="shared" si="8"/>
        <v>0.06</v>
      </c>
      <c r="X9" s="8">
        <f t="shared" si="1"/>
        <v>5.1413881748071974E-2</v>
      </c>
      <c r="Y9" s="8">
        <f t="shared" si="9"/>
        <v>5.7499999999999996E-2</v>
      </c>
      <c r="AA9" s="8">
        <v>0.23</v>
      </c>
      <c r="AB9" s="8">
        <v>0.11</v>
      </c>
      <c r="AC9" s="8">
        <f t="shared" si="10"/>
        <v>4.0000000000000008E-2</v>
      </c>
      <c r="AD9" s="8">
        <f t="shared" si="11"/>
        <v>3.5000000000000003E-2</v>
      </c>
      <c r="AE9" s="8">
        <f t="shared" si="12"/>
        <v>3.7500000000000006E-2</v>
      </c>
      <c r="AG9" s="8">
        <v>0.11</v>
      </c>
      <c r="AH9" s="8">
        <f t="shared" si="13"/>
        <v>0.04</v>
      </c>
      <c r="AJ9" s="8">
        <v>0.26</v>
      </c>
      <c r="AK9" s="8">
        <v>0.36</v>
      </c>
      <c r="AL9" s="8">
        <v>0.24</v>
      </c>
      <c r="AM9" s="8">
        <f t="shared" si="14"/>
        <v>3.999999999999998E-2</v>
      </c>
      <c r="AN9" s="8">
        <f t="shared" si="15"/>
        <v>3.9999999999999994E-2</v>
      </c>
      <c r="AO9" s="8">
        <f t="shared" si="16"/>
        <v>3.9999999999999987E-2</v>
      </c>
      <c r="AQ9" s="8">
        <v>0.16</v>
      </c>
      <c r="AR9" s="8">
        <v>0.13</v>
      </c>
      <c r="AS9" s="8">
        <f t="shared" si="17"/>
        <v>5.5E-2</v>
      </c>
      <c r="AT9" s="8">
        <f t="shared" si="18"/>
        <v>5.5E-2</v>
      </c>
      <c r="AU9" s="8">
        <f t="shared" si="19"/>
        <v>5.5E-2</v>
      </c>
      <c r="AX9" s="8">
        <v>0.28000000000000003</v>
      </c>
      <c r="AY9" s="8">
        <f t="shared" si="20"/>
        <v>5.0000000000000017E-2</v>
      </c>
      <c r="AZ9" s="8">
        <v>0.27</v>
      </c>
    </row>
    <row r="10" spans="1:52" x14ac:dyDescent="0.3">
      <c r="A10" s="8" t="s">
        <v>117</v>
      </c>
      <c r="B10" s="8">
        <v>7</v>
      </c>
      <c r="D10" s="8">
        <v>0.15</v>
      </c>
      <c r="E10" s="8">
        <f t="shared" si="2"/>
        <v>4.4999999999999998E-2</v>
      </c>
      <c r="F10" s="13">
        <f t="shared" si="0"/>
        <v>3.9375E-2</v>
      </c>
      <c r="G10" s="8">
        <v>0.22</v>
      </c>
      <c r="J10" s="8">
        <v>0.34</v>
      </c>
      <c r="K10" s="8">
        <v>0.27</v>
      </c>
      <c r="L10" s="8">
        <f t="shared" si="3"/>
        <v>6.0000000000000012E-2</v>
      </c>
      <c r="M10" s="8">
        <f t="shared" si="4"/>
        <v>4.5000000000000012E-2</v>
      </c>
      <c r="N10" s="8">
        <f t="shared" si="5"/>
        <v>5.2500000000000012E-2</v>
      </c>
      <c r="P10" s="8">
        <v>0.125</v>
      </c>
      <c r="Q10" s="8">
        <f t="shared" si="6"/>
        <v>4.2499999999999996E-2</v>
      </c>
      <c r="R10" s="8">
        <v>0.38</v>
      </c>
      <c r="T10" s="8">
        <v>0.18</v>
      </c>
      <c r="U10" s="8">
        <v>0.14000000000000001</v>
      </c>
      <c r="V10" s="8">
        <f t="shared" si="7"/>
        <v>6.9999999999999993E-2</v>
      </c>
      <c r="W10" s="8">
        <f t="shared" si="8"/>
        <v>7.0000000000000007E-2</v>
      </c>
      <c r="X10" s="8">
        <f t="shared" si="1"/>
        <v>5.9982862039417315E-2</v>
      </c>
      <c r="Y10" s="8">
        <f t="shared" si="9"/>
        <v>7.0000000000000007E-2</v>
      </c>
      <c r="AA10" s="8">
        <v>0.24</v>
      </c>
      <c r="AB10" s="8">
        <v>0.13</v>
      </c>
      <c r="AC10" s="8">
        <f t="shared" si="10"/>
        <v>4.4999999999999998E-2</v>
      </c>
      <c r="AD10" s="8">
        <f t="shared" si="11"/>
        <v>4.4999999999999998E-2</v>
      </c>
      <c r="AE10" s="8">
        <f t="shared" si="12"/>
        <v>4.4999999999999998E-2</v>
      </c>
      <c r="AG10" s="8">
        <v>0.14000000000000001</v>
      </c>
      <c r="AH10" s="8">
        <f t="shared" si="13"/>
        <v>5.5000000000000007E-2</v>
      </c>
      <c r="AJ10" s="8">
        <v>0.31</v>
      </c>
      <c r="AK10" s="8">
        <v>0.37</v>
      </c>
      <c r="AL10" s="8">
        <v>0.26</v>
      </c>
      <c r="AM10" s="8">
        <f t="shared" si="14"/>
        <v>4.4999999999999984E-2</v>
      </c>
      <c r="AN10" s="8">
        <f t="shared" si="15"/>
        <v>0.05</v>
      </c>
      <c r="AO10" s="8">
        <f t="shared" si="16"/>
        <v>4.7499999999999994E-2</v>
      </c>
      <c r="AQ10" s="8">
        <v>0.19</v>
      </c>
      <c r="AR10" s="8">
        <v>0.16</v>
      </c>
      <c r="AS10" s="8">
        <f t="shared" si="17"/>
        <v>7.0000000000000007E-2</v>
      </c>
      <c r="AT10" s="8">
        <f t="shared" si="18"/>
        <v>7.0000000000000007E-2</v>
      </c>
      <c r="AU10" s="8">
        <f t="shared" si="19"/>
        <v>7.0000000000000007E-2</v>
      </c>
      <c r="AX10" s="8">
        <v>0.3</v>
      </c>
      <c r="AY10" s="8">
        <f t="shared" si="20"/>
        <v>0.06</v>
      </c>
      <c r="AZ10" s="8">
        <v>0.3</v>
      </c>
    </row>
    <row r="11" spans="1:52" x14ac:dyDescent="0.3">
      <c r="A11" s="8" t="s">
        <v>119</v>
      </c>
      <c r="B11" s="8">
        <v>14</v>
      </c>
      <c r="D11" s="8">
        <v>0.18</v>
      </c>
      <c r="E11" s="8">
        <f t="shared" si="2"/>
        <v>0.06</v>
      </c>
      <c r="F11" s="13">
        <f t="shared" si="0"/>
        <v>5.2499999999999998E-2</v>
      </c>
      <c r="G11" s="8">
        <v>0.27</v>
      </c>
      <c r="J11" s="8">
        <v>0.37</v>
      </c>
      <c r="K11" s="8">
        <v>0.31</v>
      </c>
      <c r="L11" s="8">
        <f t="shared" si="3"/>
        <v>7.4999999999999997E-2</v>
      </c>
      <c r="M11" s="8">
        <f t="shared" si="4"/>
        <v>6.5000000000000002E-2</v>
      </c>
      <c r="N11" s="8">
        <f t="shared" si="5"/>
        <v>7.0000000000000007E-2</v>
      </c>
      <c r="P11" s="8">
        <v>0.15</v>
      </c>
      <c r="Q11" s="8">
        <f t="shared" si="6"/>
        <v>5.4999999999999993E-2</v>
      </c>
      <c r="R11" s="8">
        <v>0.42</v>
      </c>
      <c r="T11" s="8">
        <v>0.22</v>
      </c>
      <c r="U11" s="8">
        <v>0.17</v>
      </c>
      <c r="V11" s="8">
        <f t="shared" si="7"/>
        <v>0.09</v>
      </c>
      <c r="W11" s="8">
        <f t="shared" si="8"/>
        <v>8.5000000000000006E-2</v>
      </c>
      <c r="X11" s="8">
        <f t="shared" si="1"/>
        <v>7.2836332476435312E-2</v>
      </c>
      <c r="Y11" s="8">
        <f t="shared" si="9"/>
        <v>8.7499999999999994E-2</v>
      </c>
      <c r="AA11" s="8">
        <v>0.27</v>
      </c>
      <c r="AB11" s="8">
        <v>0.15</v>
      </c>
      <c r="AC11" s="8">
        <f t="shared" si="10"/>
        <v>6.0000000000000012E-2</v>
      </c>
      <c r="AD11" s="8">
        <f t="shared" si="11"/>
        <v>5.4999999999999993E-2</v>
      </c>
      <c r="AE11" s="8">
        <f t="shared" si="12"/>
        <v>5.7500000000000002E-2</v>
      </c>
      <c r="AG11" s="8">
        <v>0.17</v>
      </c>
      <c r="AH11" s="8">
        <f t="shared" si="13"/>
        <v>7.0000000000000007E-2</v>
      </c>
      <c r="AJ11" s="8">
        <v>0.35</v>
      </c>
      <c r="AK11" s="8">
        <v>0.4</v>
      </c>
      <c r="AL11" s="8">
        <v>0.28000000000000003</v>
      </c>
      <c r="AM11" s="8">
        <f t="shared" si="14"/>
        <v>0.06</v>
      </c>
      <c r="AN11" s="8">
        <f t="shared" si="15"/>
        <v>6.0000000000000012E-2</v>
      </c>
      <c r="AO11" s="8">
        <f t="shared" si="16"/>
        <v>6.0000000000000005E-2</v>
      </c>
      <c r="AQ11" s="8">
        <v>0.22</v>
      </c>
      <c r="AR11" s="8">
        <v>0.2</v>
      </c>
      <c r="AS11" s="8">
        <f t="shared" si="17"/>
        <v>8.4999999999999992E-2</v>
      </c>
      <c r="AT11" s="8">
        <f t="shared" si="18"/>
        <v>9.0000000000000011E-2</v>
      </c>
      <c r="AU11" s="8">
        <f t="shared" si="19"/>
        <v>8.7499999999999994E-2</v>
      </c>
      <c r="AX11" s="8">
        <v>0.32</v>
      </c>
      <c r="AY11" s="8">
        <f t="shared" si="20"/>
        <v>7.0000000000000007E-2</v>
      </c>
      <c r="AZ11" s="8">
        <v>0.34</v>
      </c>
    </row>
    <row r="12" spans="1:52" x14ac:dyDescent="0.3">
      <c r="A12" s="8" t="s">
        <v>121</v>
      </c>
      <c r="B12" s="8">
        <v>21</v>
      </c>
      <c r="D12" s="8">
        <v>0.2</v>
      </c>
      <c r="E12" s="8">
        <f t="shared" si="2"/>
        <v>7.0000000000000007E-2</v>
      </c>
      <c r="F12" s="13">
        <f t="shared" si="0"/>
        <v>6.1250000000000006E-2</v>
      </c>
      <c r="G12" s="8">
        <v>0.3</v>
      </c>
      <c r="J12" s="8">
        <v>0.38</v>
      </c>
      <c r="K12" s="8">
        <v>0.34</v>
      </c>
      <c r="L12" s="8">
        <f t="shared" si="3"/>
        <v>0.08</v>
      </c>
      <c r="M12" s="8">
        <f t="shared" si="4"/>
        <v>8.0000000000000016E-2</v>
      </c>
      <c r="N12" s="8">
        <f t="shared" si="5"/>
        <v>8.0000000000000016E-2</v>
      </c>
      <c r="P12" s="8">
        <v>0.17</v>
      </c>
      <c r="Q12" s="8">
        <f t="shared" si="6"/>
        <v>6.5000000000000002E-2</v>
      </c>
      <c r="R12" s="8">
        <v>0.44</v>
      </c>
      <c r="T12" s="8">
        <v>0.25</v>
      </c>
      <c r="U12" s="8">
        <v>0.19</v>
      </c>
      <c r="V12" s="8">
        <f t="shared" si="7"/>
        <v>0.105</v>
      </c>
      <c r="W12" s="8">
        <f t="shared" si="8"/>
        <v>9.5000000000000001E-2</v>
      </c>
      <c r="X12" s="8">
        <f t="shared" si="1"/>
        <v>8.1405312767780638E-2</v>
      </c>
      <c r="Y12" s="8">
        <f t="shared" si="9"/>
        <v>0.1</v>
      </c>
      <c r="AA12" s="8">
        <v>0.3</v>
      </c>
      <c r="AB12" s="8">
        <v>0.17</v>
      </c>
      <c r="AC12" s="8">
        <f t="shared" si="10"/>
        <v>7.4999999999999997E-2</v>
      </c>
      <c r="AD12" s="8">
        <f t="shared" si="11"/>
        <v>6.5000000000000002E-2</v>
      </c>
      <c r="AE12" s="8">
        <f t="shared" si="12"/>
        <v>7.0000000000000007E-2</v>
      </c>
      <c r="AG12" s="8">
        <v>0.2</v>
      </c>
      <c r="AH12" s="8">
        <f t="shared" si="13"/>
        <v>8.5000000000000006E-2</v>
      </c>
      <c r="AJ12" s="8">
        <v>0.37</v>
      </c>
      <c r="AK12" s="8">
        <v>0.42</v>
      </c>
      <c r="AL12" s="8">
        <v>0.3</v>
      </c>
      <c r="AM12" s="8">
        <f t="shared" si="14"/>
        <v>6.9999999999999979E-2</v>
      </c>
      <c r="AN12" s="8">
        <f t="shared" si="15"/>
        <v>6.9999999999999993E-2</v>
      </c>
      <c r="AO12" s="8">
        <f t="shared" si="16"/>
        <v>6.9999999999999979E-2</v>
      </c>
      <c r="AQ12" s="8">
        <v>0.24</v>
      </c>
      <c r="AR12" s="8">
        <v>0.23</v>
      </c>
      <c r="AS12" s="8">
        <f t="shared" si="17"/>
        <v>9.5000000000000001E-2</v>
      </c>
      <c r="AT12" s="8">
        <f t="shared" si="18"/>
        <v>0.10500000000000001</v>
      </c>
      <c r="AU12" s="8">
        <f t="shared" si="19"/>
        <v>0.1</v>
      </c>
      <c r="AX12" s="8">
        <v>0.35</v>
      </c>
      <c r="AY12" s="8">
        <f t="shared" si="20"/>
        <v>8.4999999999999992E-2</v>
      </c>
      <c r="AZ12" s="8">
        <v>0.36</v>
      </c>
    </row>
    <row r="13" spans="1:52" x14ac:dyDescent="0.3">
      <c r="A13" s="8" t="s">
        <v>122</v>
      </c>
      <c r="B13" s="8">
        <v>28</v>
      </c>
      <c r="D13" s="8">
        <v>0.22</v>
      </c>
      <c r="E13" s="13">
        <f t="shared" si="2"/>
        <v>0.08</v>
      </c>
      <c r="F13" s="13">
        <f>E13*0.875</f>
        <v>7.0000000000000007E-2</v>
      </c>
      <c r="G13" s="8">
        <v>0.32</v>
      </c>
      <c r="J13" s="8">
        <v>0.39</v>
      </c>
      <c r="K13" s="8">
        <v>0.35</v>
      </c>
      <c r="L13" s="8">
        <f t="shared" si="3"/>
        <v>8.5000000000000006E-2</v>
      </c>
      <c r="M13" s="8">
        <f t="shared" si="4"/>
        <v>8.4999999999999992E-2</v>
      </c>
      <c r="N13" s="13">
        <f t="shared" si="5"/>
        <v>8.4999999999999992E-2</v>
      </c>
      <c r="P13" s="8">
        <v>0.19</v>
      </c>
      <c r="Q13" s="13">
        <f t="shared" si="6"/>
        <v>7.4999999999999997E-2</v>
      </c>
      <c r="R13" s="8">
        <v>0.45</v>
      </c>
      <c r="T13" s="8">
        <v>0.27</v>
      </c>
      <c r="U13" s="8">
        <v>0.21</v>
      </c>
      <c r="V13" s="8">
        <f t="shared" si="7"/>
        <v>0.115</v>
      </c>
      <c r="W13" s="8">
        <f t="shared" si="8"/>
        <v>0.105</v>
      </c>
      <c r="X13" s="8">
        <f>W13/1.167</f>
        <v>8.9974293059125951E-2</v>
      </c>
      <c r="Y13" s="13">
        <f t="shared" si="9"/>
        <v>0.11</v>
      </c>
      <c r="AA13" s="8">
        <v>0.32</v>
      </c>
      <c r="AB13" s="8">
        <v>0.19</v>
      </c>
      <c r="AC13" s="8">
        <f t="shared" si="10"/>
        <v>8.5000000000000006E-2</v>
      </c>
      <c r="AD13" s="8">
        <f t="shared" si="11"/>
        <v>7.4999999999999997E-2</v>
      </c>
      <c r="AE13" s="13">
        <f t="shared" si="12"/>
        <v>0.08</v>
      </c>
      <c r="AG13" s="8">
        <v>0.22</v>
      </c>
      <c r="AH13" s="13">
        <f t="shared" si="13"/>
        <v>9.5000000000000001E-2</v>
      </c>
      <c r="AJ13" s="8">
        <v>0.39</v>
      </c>
      <c r="AK13" s="8">
        <v>0.43</v>
      </c>
      <c r="AL13" s="8">
        <v>0.32</v>
      </c>
      <c r="AM13" s="8">
        <f t="shared" si="14"/>
        <v>7.4999999999999983E-2</v>
      </c>
      <c r="AN13" s="8">
        <f t="shared" si="15"/>
        <v>0.08</v>
      </c>
      <c r="AO13" s="13">
        <f t="shared" si="16"/>
        <v>7.7499999999999986E-2</v>
      </c>
      <c r="AQ13" s="8">
        <v>0.26</v>
      </c>
      <c r="AR13" s="8">
        <v>0.24</v>
      </c>
      <c r="AS13" s="8">
        <f t="shared" si="17"/>
        <v>0.10500000000000001</v>
      </c>
      <c r="AT13" s="8">
        <f t="shared" si="18"/>
        <v>0.11</v>
      </c>
      <c r="AU13" s="13">
        <f t="shared" si="19"/>
        <v>0.10750000000000001</v>
      </c>
      <c r="AX13" s="8">
        <v>0.37</v>
      </c>
      <c r="AY13" s="13">
        <f t="shared" si="20"/>
        <v>9.5000000000000001E-2</v>
      </c>
      <c r="AZ13" s="8">
        <v>0.37</v>
      </c>
    </row>
    <row r="16" spans="1:52" x14ac:dyDescent="0.3">
      <c r="AG16" s="8" t="s">
        <v>113</v>
      </c>
      <c r="AH16" s="8">
        <v>9.5000000000000001E-2</v>
      </c>
      <c r="AN16" s="13" t="s">
        <v>4</v>
      </c>
      <c r="AQ16" s="13" t="s">
        <v>125</v>
      </c>
    </row>
    <row r="17" spans="33:43" x14ac:dyDescent="0.3">
      <c r="AG17" s="8" t="s">
        <v>2</v>
      </c>
      <c r="AH17" s="8">
        <v>7.8E-2</v>
      </c>
      <c r="AO17" s="13"/>
      <c r="AP17" s="13"/>
    </row>
    <row r="18" spans="33:43" x14ac:dyDescent="0.3">
      <c r="AG18" s="8" t="s">
        <v>112</v>
      </c>
      <c r="AH18" s="8">
        <v>0.108</v>
      </c>
      <c r="AM18" s="8">
        <v>0</v>
      </c>
      <c r="AN18" s="8">
        <f t="shared" ref="AN18:AN27" si="21">AO18/0.85*0.65</f>
        <v>0</v>
      </c>
      <c r="AO18" s="8">
        <v>0</v>
      </c>
      <c r="AP18" s="8">
        <v>0</v>
      </c>
      <c r="AQ18" s="8">
        <v>0</v>
      </c>
    </row>
    <row r="19" spans="33:43" x14ac:dyDescent="0.3">
      <c r="AG19" s="8" t="s">
        <v>123</v>
      </c>
      <c r="AH19" s="8">
        <v>0.08</v>
      </c>
      <c r="AM19" s="8">
        <v>8.3333333333333329E-2</v>
      </c>
      <c r="AN19" s="8">
        <f t="shared" si="21"/>
        <v>1.9117647058823442E-3</v>
      </c>
      <c r="AO19" s="8">
        <v>2.4999999999999883E-3</v>
      </c>
      <c r="AP19" s="8">
        <v>5.0000000000000044E-3</v>
      </c>
      <c r="AQ19" s="8">
        <v>6.7500000000000069E-3</v>
      </c>
    </row>
    <row r="20" spans="33:43" x14ac:dyDescent="0.3">
      <c r="AG20" s="8" t="s">
        <v>124</v>
      </c>
      <c r="AH20" s="8">
        <v>8.5000000000000006E-2</v>
      </c>
      <c r="AM20" s="8">
        <v>0.16666666666666666</v>
      </c>
      <c r="AN20" s="8">
        <f t="shared" si="21"/>
        <v>3.8235294117646987E-3</v>
      </c>
      <c r="AO20" s="8">
        <v>4.9999999999999906E-3</v>
      </c>
      <c r="AP20" s="8">
        <v>1.0000000000000009E-2</v>
      </c>
      <c r="AQ20" s="8">
        <v>1.3500000000000014E-2</v>
      </c>
    </row>
    <row r="21" spans="33:43" x14ac:dyDescent="0.3">
      <c r="AG21" s="8" t="s">
        <v>108</v>
      </c>
      <c r="AH21" s="13">
        <v>7.4999999999999997E-2</v>
      </c>
      <c r="AM21" s="8">
        <v>0.25</v>
      </c>
      <c r="AN21" s="8">
        <f t="shared" si="21"/>
        <v>5.7352941176470537E-3</v>
      </c>
      <c r="AO21" s="8">
        <v>7.4999999999999928E-3</v>
      </c>
      <c r="AP21" s="8">
        <v>1.0000000000000009E-2</v>
      </c>
      <c r="AQ21" s="8">
        <v>1.3500000000000014E-2</v>
      </c>
    </row>
    <row r="22" spans="33:43" x14ac:dyDescent="0.3">
      <c r="AG22" s="8" t="s">
        <v>110</v>
      </c>
      <c r="AH22" s="13">
        <v>0.08</v>
      </c>
      <c r="AM22" s="8">
        <v>1</v>
      </c>
      <c r="AN22" s="8">
        <f t="shared" si="21"/>
        <v>1.9117647058823524E-2</v>
      </c>
      <c r="AO22" s="8">
        <v>2.4999999999999994E-2</v>
      </c>
      <c r="AP22" s="8">
        <v>0.03</v>
      </c>
      <c r="AQ22" s="8">
        <v>4.0500000000000001E-2</v>
      </c>
    </row>
    <row r="23" spans="33:43" x14ac:dyDescent="0.3">
      <c r="AG23" s="8" t="s">
        <v>109</v>
      </c>
      <c r="AH23" s="13">
        <v>0.09</v>
      </c>
      <c r="AM23" s="8">
        <v>2</v>
      </c>
      <c r="AN23" s="8">
        <f t="shared" si="21"/>
        <v>2.6764705882352934E-2</v>
      </c>
      <c r="AO23" s="8">
        <v>3.4999999999999989E-2</v>
      </c>
      <c r="AP23" s="8">
        <v>4.5000000000000012E-2</v>
      </c>
      <c r="AQ23" s="8">
        <v>6.0750000000000019E-2</v>
      </c>
    </row>
    <row r="24" spans="33:43" x14ac:dyDescent="0.3">
      <c r="AG24" s="8" t="s">
        <v>111</v>
      </c>
      <c r="AH24" s="13">
        <v>9.5000000000000001E-2</v>
      </c>
      <c r="AM24" s="8">
        <v>3</v>
      </c>
      <c r="AN24" s="8">
        <f t="shared" si="21"/>
        <v>3.0588235294117638E-2</v>
      </c>
      <c r="AO24" s="8">
        <v>3.9999999999999987E-2</v>
      </c>
      <c r="AP24" s="8">
        <v>5.0000000000000017E-2</v>
      </c>
      <c r="AQ24" s="8">
        <v>6.7500000000000032E-2</v>
      </c>
    </row>
    <row r="25" spans="33:43" x14ac:dyDescent="0.3">
      <c r="AM25" s="8">
        <v>7</v>
      </c>
      <c r="AN25" s="8">
        <f t="shared" si="21"/>
        <v>3.6323529411764706E-2</v>
      </c>
      <c r="AO25" s="8">
        <v>4.7499999999999994E-2</v>
      </c>
      <c r="AP25" s="8">
        <v>0.06</v>
      </c>
      <c r="AQ25" s="8">
        <v>8.1000000000000003E-2</v>
      </c>
    </row>
    <row r="26" spans="33:43" x14ac:dyDescent="0.3">
      <c r="AM26" s="8">
        <v>14</v>
      </c>
      <c r="AN26" s="8">
        <f t="shared" si="21"/>
        <v>4.5882352941176478E-2</v>
      </c>
      <c r="AO26" s="8">
        <v>6.0000000000000005E-2</v>
      </c>
      <c r="AP26" s="8">
        <v>7.0000000000000007E-2</v>
      </c>
      <c r="AQ26" s="8">
        <v>9.8000000000000004E-2</v>
      </c>
    </row>
    <row r="27" spans="33:43" x14ac:dyDescent="0.3">
      <c r="AM27" s="8">
        <v>21</v>
      </c>
      <c r="AN27" s="8">
        <f t="shared" si="21"/>
        <v>5.3529411764705867E-2</v>
      </c>
      <c r="AO27" s="8">
        <v>6.9999999999999979E-2</v>
      </c>
      <c r="AP27" s="8">
        <v>8.4999999999999992E-2</v>
      </c>
      <c r="AQ27" s="8">
        <v>0.11474999999999999</v>
      </c>
    </row>
    <row r="28" spans="33:43" x14ac:dyDescent="0.3">
      <c r="AM28" s="8">
        <v>28</v>
      </c>
      <c r="AN28" s="8">
        <f>AO28/0.85*0.65</f>
        <v>5.9264705882352928E-2</v>
      </c>
      <c r="AO28" s="13">
        <v>7.7499999999999986E-2</v>
      </c>
      <c r="AP28" s="13">
        <v>9.5000000000000001E-2</v>
      </c>
      <c r="AQ28" s="8">
        <v>0.1255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collection</vt:lpstr>
      <vt:lpstr>Sheet1</vt:lpstr>
      <vt:lpstr>Sheet2</vt:lpstr>
      <vt:lpstr>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Chong, Beng Wei</dc:creator>
  <cp:keywords/>
  <dc:description/>
  <cp:lastModifiedBy>Beng Wei Chong</cp:lastModifiedBy>
  <cp:revision/>
  <dcterms:created xsi:type="dcterms:W3CDTF">2015-06-05T18:17:20Z</dcterms:created>
  <dcterms:modified xsi:type="dcterms:W3CDTF">2024-06-06T03:17:32Z</dcterms:modified>
  <cp:category/>
  <cp:contentStatus/>
</cp:coreProperties>
</file>